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C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M">#REF!</definedName>
    <definedName name="angie">#REF!</definedName>
    <definedName name="date">#REF!</definedName>
    <definedName name="netmargin1">'[11]Debt Service Ratio revised'!$B$9:$D$143</definedName>
    <definedName name="PAGE1">#REF!</definedName>
    <definedName name="PAGE2">#REF!</definedName>
    <definedName name="PAGE3">#REF!</definedName>
    <definedName name="_xlnm.Print_Area" localSheetId="0">CAR!$V:$AD</definedName>
    <definedName name="_xlnm.Print_Titles" localSheetId="0">CAR!$A:$A,CAR!$1:$4</definedName>
    <definedName name="Print_Titles_MI">#REF!</definedName>
    <definedName name="sched">'[12]Acid Test'!$A$104:$G$142</definedName>
    <definedName name="sl">[11]main!$A$2:$L$165</definedName>
    <definedName name="systemlossmar14">[13]main!$A$2:$K$165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6" i="1" l="1"/>
  <c r="Q86" i="1"/>
  <c r="L86" i="1"/>
  <c r="G86" i="1"/>
  <c r="B86" i="1"/>
  <c r="B83" i="1"/>
  <c r="C83" i="1" s="1"/>
  <c r="V67" i="1" s="1"/>
  <c r="Y67" i="1" s="1"/>
  <c r="A83" i="1"/>
  <c r="C82" i="1"/>
  <c r="B82" i="1"/>
  <c r="A82" i="1"/>
  <c r="B81" i="1"/>
  <c r="C81" i="1" s="1"/>
  <c r="L67" i="1" s="1"/>
  <c r="O67" i="1" s="1"/>
  <c r="A81" i="1"/>
  <c r="B80" i="1"/>
  <c r="C80" i="1" s="1"/>
  <c r="G67" i="1" s="1"/>
  <c r="A80" i="1"/>
  <c r="B79" i="1"/>
  <c r="C79" i="1" s="1"/>
  <c r="B67" i="1" s="1"/>
  <c r="E67" i="1" s="1"/>
  <c r="A79" i="1"/>
  <c r="V75" i="1"/>
  <c r="Q75" i="1"/>
  <c r="L75" i="1"/>
  <c r="G75" i="1"/>
  <c r="B75" i="1"/>
  <c r="AA75" i="1" s="1"/>
  <c r="AB72" i="1"/>
  <c r="AA72" i="1"/>
  <c r="AC72" i="1" s="1"/>
  <c r="AD72" i="1" s="1"/>
  <c r="Y72" i="1"/>
  <c r="X72" i="1"/>
  <c r="S72" i="1"/>
  <c r="T72" i="1" s="1"/>
  <c r="O72" i="1"/>
  <c r="N72" i="1"/>
  <c r="I72" i="1"/>
  <c r="J72" i="1" s="1"/>
  <c r="E72" i="1"/>
  <c r="D72" i="1"/>
  <c r="W70" i="1"/>
  <c r="V70" i="1"/>
  <c r="X70" i="1" s="1"/>
  <c r="Y70" i="1" s="1"/>
  <c r="R70" i="1"/>
  <c r="Q70" i="1"/>
  <c r="S70" i="1" s="1"/>
  <c r="T70" i="1" s="1"/>
  <c r="M70" i="1"/>
  <c r="L70" i="1"/>
  <c r="N70" i="1" s="1"/>
  <c r="O70" i="1" s="1"/>
  <c r="H70" i="1"/>
  <c r="G70" i="1"/>
  <c r="I70" i="1" s="1"/>
  <c r="J70" i="1" s="1"/>
  <c r="C70" i="1"/>
  <c r="B70" i="1"/>
  <c r="D70" i="1" s="1"/>
  <c r="E70" i="1" s="1"/>
  <c r="AB69" i="1"/>
  <c r="AB70" i="1" s="1"/>
  <c r="AA69" i="1"/>
  <c r="AC69" i="1" s="1"/>
  <c r="AD69" i="1" s="1"/>
  <c r="X69" i="1"/>
  <c r="Y69" i="1" s="1"/>
  <c r="T69" i="1"/>
  <c r="S69" i="1"/>
  <c r="N69" i="1"/>
  <c r="O69" i="1" s="1"/>
  <c r="J69" i="1"/>
  <c r="I69" i="1"/>
  <c r="D69" i="1"/>
  <c r="E69" i="1" s="1"/>
  <c r="AD68" i="1"/>
  <c r="AC68" i="1"/>
  <c r="AB68" i="1"/>
  <c r="AA68" i="1"/>
  <c r="AA70" i="1" s="1"/>
  <c r="AC70" i="1" s="1"/>
  <c r="AD70" i="1" s="1"/>
  <c r="Y68" i="1"/>
  <c r="X68" i="1"/>
  <c r="S68" i="1"/>
  <c r="T68" i="1" s="1"/>
  <c r="O68" i="1"/>
  <c r="N68" i="1"/>
  <c r="I68" i="1"/>
  <c r="J68" i="1" s="1"/>
  <c r="E68" i="1"/>
  <c r="D68" i="1"/>
  <c r="W67" i="1"/>
  <c r="T67" i="1"/>
  <c r="R67" i="1"/>
  <c r="Q67" i="1"/>
  <c r="M67" i="1"/>
  <c r="H67" i="1"/>
  <c r="AB67" i="1" s="1"/>
  <c r="C67" i="1"/>
  <c r="W63" i="1"/>
  <c r="V63" i="1"/>
  <c r="Y63" i="1" s="1"/>
  <c r="R63" i="1"/>
  <c r="Q63" i="1"/>
  <c r="T63" i="1" s="1"/>
  <c r="M63" i="1"/>
  <c r="L63" i="1"/>
  <c r="O63" i="1" s="1"/>
  <c r="H63" i="1"/>
  <c r="G63" i="1"/>
  <c r="J63" i="1" s="1"/>
  <c r="C63" i="1"/>
  <c r="B63" i="1"/>
  <c r="E63" i="1" s="1"/>
  <c r="AB62" i="1"/>
  <c r="AA62" i="1"/>
  <c r="AC62" i="1" s="1"/>
  <c r="AD62" i="1" s="1"/>
  <c r="Y62" i="1"/>
  <c r="X62" i="1"/>
  <c r="S62" i="1"/>
  <c r="T62" i="1" s="1"/>
  <c r="N62" i="1"/>
  <c r="O62" i="1" s="1"/>
  <c r="I62" i="1"/>
  <c r="J62" i="1" s="1"/>
  <c r="D62" i="1"/>
  <c r="E62" i="1" s="1"/>
  <c r="AB61" i="1"/>
  <c r="AA61" i="1"/>
  <c r="AC61" i="1" s="1"/>
  <c r="AD61" i="1" s="1"/>
  <c r="X61" i="1"/>
  <c r="Y61" i="1" s="1"/>
  <c r="S61" i="1"/>
  <c r="T61" i="1" s="1"/>
  <c r="N61" i="1"/>
  <c r="O61" i="1" s="1"/>
  <c r="I61" i="1"/>
  <c r="J61" i="1" s="1"/>
  <c r="D61" i="1"/>
  <c r="E61" i="1" s="1"/>
  <c r="AB60" i="1"/>
  <c r="AB63" i="1" s="1"/>
  <c r="AA60" i="1"/>
  <c r="AC60" i="1" s="1"/>
  <c r="AD60" i="1" s="1"/>
  <c r="X60" i="1"/>
  <c r="Y60" i="1" s="1"/>
  <c r="S60" i="1"/>
  <c r="T60" i="1" s="1"/>
  <c r="N60" i="1"/>
  <c r="O60" i="1" s="1"/>
  <c r="I60" i="1"/>
  <c r="J60" i="1" s="1"/>
  <c r="D60" i="1"/>
  <c r="E60" i="1" s="1"/>
  <c r="W56" i="1"/>
  <c r="V56" i="1"/>
  <c r="X56" i="1" s="1"/>
  <c r="Y56" i="1" s="1"/>
  <c r="R56" i="1"/>
  <c r="Q56" i="1"/>
  <c r="S56" i="1" s="1"/>
  <c r="T56" i="1" s="1"/>
  <c r="M56" i="1"/>
  <c r="L56" i="1"/>
  <c r="N56" i="1" s="1"/>
  <c r="O56" i="1" s="1"/>
  <c r="H56" i="1"/>
  <c r="G56" i="1"/>
  <c r="I56" i="1" s="1"/>
  <c r="J56" i="1" s="1"/>
  <c r="C56" i="1"/>
  <c r="AB56" i="1" s="1"/>
  <c r="B56" i="1"/>
  <c r="AA56" i="1" s="1"/>
  <c r="AC56" i="1" s="1"/>
  <c r="AD56" i="1" s="1"/>
  <c r="X55" i="1"/>
  <c r="W55" i="1"/>
  <c r="V55" i="1"/>
  <c r="S55" i="1"/>
  <c r="T55" i="1" s="1"/>
  <c r="R55" i="1"/>
  <c r="Q55" i="1"/>
  <c r="O55" i="1"/>
  <c r="N55" i="1"/>
  <c r="M55" i="1"/>
  <c r="L55" i="1"/>
  <c r="J55" i="1"/>
  <c r="I55" i="1"/>
  <c r="H55" i="1"/>
  <c r="G55" i="1"/>
  <c r="E55" i="1"/>
  <c r="D55" i="1"/>
  <c r="C55" i="1"/>
  <c r="AB55" i="1" s="1"/>
  <c r="AC55" i="1" s="1"/>
  <c r="AD55" i="1" s="1"/>
  <c r="B55" i="1"/>
  <c r="AD54" i="1"/>
  <c r="AC54" i="1"/>
  <c r="AB54" i="1"/>
  <c r="AA54" i="1"/>
  <c r="X54" i="1"/>
  <c r="W54" i="1"/>
  <c r="V54" i="1"/>
  <c r="R54" i="1"/>
  <c r="Q54" i="1"/>
  <c r="S54" i="1" s="1"/>
  <c r="M54" i="1"/>
  <c r="L54" i="1"/>
  <c r="N54" i="1" s="1"/>
  <c r="O54" i="1" s="1"/>
  <c r="H54" i="1"/>
  <c r="G54" i="1"/>
  <c r="I54" i="1" s="1"/>
  <c r="J54" i="1" s="1"/>
  <c r="C54" i="1"/>
  <c r="B54" i="1"/>
  <c r="D54" i="1" s="1"/>
  <c r="E54" i="1" s="1"/>
  <c r="W53" i="1"/>
  <c r="V53" i="1"/>
  <c r="X53" i="1" s="1"/>
  <c r="Y53" i="1" s="1"/>
  <c r="R53" i="1"/>
  <c r="Q53" i="1"/>
  <c r="S53" i="1" s="1"/>
  <c r="T53" i="1" s="1"/>
  <c r="M53" i="1"/>
  <c r="L53" i="1"/>
  <c r="N53" i="1" s="1"/>
  <c r="O53" i="1" s="1"/>
  <c r="H53" i="1"/>
  <c r="G53" i="1"/>
  <c r="I53" i="1" s="1"/>
  <c r="J53" i="1" s="1"/>
  <c r="C53" i="1"/>
  <c r="AB53" i="1" s="1"/>
  <c r="B53" i="1"/>
  <c r="AA53" i="1" s="1"/>
  <c r="W52" i="1"/>
  <c r="V52" i="1"/>
  <c r="X52" i="1" s="1"/>
  <c r="Y52" i="1" s="1"/>
  <c r="R52" i="1"/>
  <c r="Q52" i="1"/>
  <c r="S52" i="1" s="1"/>
  <c r="T52" i="1" s="1"/>
  <c r="M52" i="1"/>
  <c r="L52" i="1"/>
  <c r="N52" i="1" s="1"/>
  <c r="O52" i="1" s="1"/>
  <c r="H52" i="1"/>
  <c r="G52" i="1"/>
  <c r="I52" i="1" s="1"/>
  <c r="J52" i="1" s="1"/>
  <c r="C52" i="1"/>
  <c r="AB52" i="1" s="1"/>
  <c r="B52" i="1"/>
  <c r="AA52" i="1" s="1"/>
  <c r="AB49" i="1"/>
  <c r="AA49" i="1"/>
  <c r="AC49" i="1" s="1"/>
  <c r="AD49" i="1" s="1"/>
  <c r="E49" i="1"/>
  <c r="D49" i="1"/>
  <c r="W48" i="1"/>
  <c r="V48" i="1"/>
  <c r="X48" i="1" s="1"/>
  <c r="Y48" i="1" s="1"/>
  <c r="R48" i="1"/>
  <c r="Q48" i="1"/>
  <c r="S48" i="1" s="1"/>
  <c r="T48" i="1" s="1"/>
  <c r="M48" i="1"/>
  <c r="L48" i="1"/>
  <c r="N48" i="1" s="1"/>
  <c r="O48" i="1" s="1"/>
  <c r="H48" i="1"/>
  <c r="G48" i="1"/>
  <c r="I48" i="1" s="1"/>
  <c r="J48" i="1" s="1"/>
  <c r="C48" i="1"/>
  <c r="AB48" i="1" s="1"/>
  <c r="B48" i="1"/>
  <c r="D48" i="1" s="1"/>
  <c r="E48" i="1" s="1"/>
  <c r="W47" i="1"/>
  <c r="V47" i="1"/>
  <c r="X47" i="1" s="1"/>
  <c r="Y47" i="1" s="1"/>
  <c r="R47" i="1"/>
  <c r="Q47" i="1"/>
  <c r="S47" i="1" s="1"/>
  <c r="N47" i="1"/>
  <c r="M47" i="1"/>
  <c r="L47" i="1"/>
  <c r="H47" i="1"/>
  <c r="G47" i="1"/>
  <c r="I47" i="1" s="1"/>
  <c r="C47" i="1"/>
  <c r="AB47" i="1" s="1"/>
  <c r="B47" i="1"/>
  <c r="D47" i="1" s="1"/>
  <c r="E47" i="1" s="1"/>
  <c r="W46" i="1"/>
  <c r="V46" i="1"/>
  <c r="X46" i="1" s="1"/>
  <c r="Y46" i="1" s="1"/>
  <c r="R46" i="1"/>
  <c r="Q46" i="1"/>
  <c r="S46" i="1" s="1"/>
  <c r="T46" i="1" s="1"/>
  <c r="M46" i="1"/>
  <c r="L46" i="1"/>
  <c r="N46" i="1" s="1"/>
  <c r="O46" i="1" s="1"/>
  <c r="H46" i="1"/>
  <c r="G46" i="1"/>
  <c r="I46" i="1" s="1"/>
  <c r="J46" i="1" s="1"/>
  <c r="C46" i="1"/>
  <c r="AB46" i="1" s="1"/>
  <c r="B46" i="1"/>
  <c r="D46" i="1" s="1"/>
  <c r="E46" i="1" s="1"/>
  <c r="W45" i="1"/>
  <c r="R45" i="1"/>
  <c r="M45" i="1"/>
  <c r="H45" i="1"/>
  <c r="C45" i="1"/>
  <c r="W44" i="1"/>
  <c r="V44" i="1"/>
  <c r="X44" i="1" s="1"/>
  <c r="Y44" i="1" s="1"/>
  <c r="R44" i="1"/>
  <c r="Q44" i="1"/>
  <c r="M44" i="1"/>
  <c r="L44" i="1"/>
  <c r="N44" i="1" s="1"/>
  <c r="O44" i="1" s="1"/>
  <c r="H44" i="1"/>
  <c r="AB44" i="1" s="1"/>
  <c r="G44" i="1"/>
  <c r="C44" i="1"/>
  <c r="B44" i="1"/>
  <c r="D44" i="1" s="1"/>
  <c r="E44" i="1" s="1"/>
  <c r="R43" i="1"/>
  <c r="W42" i="1"/>
  <c r="R42" i="1"/>
  <c r="M42" i="1"/>
  <c r="L42" i="1"/>
  <c r="N42" i="1" s="1"/>
  <c r="O42" i="1" s="1"/>
  <c r="H42" i="1"/>
  <c r="C42" i="1"/>
  <c r="Y41" i="1"/>
  <c r="X41" i="1"/>
  <c r="W41" i="1"/>
  <c r="V41" i="1"/>
  <c r="T41" i="1"/>
  <c r="S41" i="1"/>
  <c r="R41" i="1"/>
  <c r="Q41" i="1"/>
  <c r="O41" i="1"/>
  <c r="N41" i="1"/>
  <c r="M41" i="1"/>
  <c r="L41" i="1"/>
  <c r="J41" i="1"/>
  <c r="I41" i="1"/>
  <c r="H41" i="1"/>
  <c r="G41" i="1"/>
  <c r="G42" i="1" s="1"/>
  <c r="I42" i="1" s="1"/>
  <c r="J42" i="1" s="1"/>
  <c r="E41" i="1"/>
  <c r="D41" i="1"/>
  <c r="C41" i="1"/>
  <c r="AB41" i="1" s="1"/>
  <c r="B41" i="1"/>
  <c r="B42" i="1" s="1"/>
  <c r="D42" i="1" s="1"/>
  <c r="E42" i="1" s="1"/>
  <c r="Y39" i="1"/>
  <c r="X39" i="1"/>
  <c r="W39" i="1"/>
  <c r="V39" i="1"/>
  <c r="T39" i="1"/>
  <c r="S39" i="1"/>
  <c r="R39" i="1"/>
  <c r="Q39" i="1"/>
  <c r="O39" i="1"/>
  <c r="N39" i="1"/>
  <c r="M39" i="1"/>
  <c r="L39" i="1"/>
  <c r="J39" i="1"/>
  <c r="I39" i="1"/>
  <c r="H39" i="1"/>
  <c r="G39" i="1"/>
  <c r="E39" i="1"/>
  <c r="D39" i="1"/>
  <c r="C39" i="1"/>
  <c r="AB39" i="1" s="1"/>
  <c r="B39" i="1"/>
  <c r="AA39" i="1" s="1"/>
  <c r="AC39" i="1" s="1"/>
  <c r="AD39" i="1" s="1"/>
  <c r="Y38" i="1"/>
  <c r="X38" i="1"/>
  <c r="W38" i="1"/>
  <c r="V38" i="1"/>
  <c r="S38" i="1"/>
  <c r="R38" i="1"/>
  <c r="Q38" i="1"/>
  <c r="M38" i="1"/>
  <c r="L38" i="1"/>
  <c r="I38" i="1"/>
  <c r="H38" i="1"/>
  <c r="G38" i="1"/>
  <c r="E38" i="1"/>
  <c r="D38" i="1"/>
  <c r="C38" i="1"/>
  <c r="AB38" i="1" s="1"/>
  <c r="B38" i="1"/>
  <c r="AA38" i="1" s="1"/>
  <c r="AC38" i="1" s="1"/>
  <c r="AD38" i="1" s="1"/>
  <c r="Y37" i="1"/>
  <c r="X37" i="1"/>
  <c r="W37" i="1"/>
  <c r="V37" i="1"/>
  <c r="V87" i="1" s="1"/>
  <c r="T37" i="1"/>
  <c r="S37" i="1"/>
  <c r="R37" i="1"/>
  <c r="Q37" i="1"/>
  <c r="Q87" i="1" s="1"/>
  <c r="O37" i="1"/>
  <c r="N37" i="1"/>
  <c r="M37" i="1"/>
  <c r="L37" i="1"/>
  <c r="L87" i="1" s="1"/>
  <c r="J37" i="1"/>
  <c r="I37" i="1"/>
  <c r="H37" i="1"/>
  <c r="G37" i="1"/>
  <c r="G87" i="1" s="1"/>
  <c r="E37" i="1"/>
  <c r="D37" i="1"/>
  <c r="C37" i="1"/>
  <c r="AB37" i="1" s="1"/>
  <c r="B37" i="1"/>
  <c r="B87" i="1" s="1"/>
  <c r="W33" i="1"/>
  <c r="R33" i="1"/>
  <c r="M33" i="1"/>
  <c r="H33" i="1"/>
  <c r="C33" i="1"/>
  <c r="W32" i="1"/>
  <c r="R32" i="1"/>
  <c r="M32" i="1"/>
  <c r="H32" i="1"/>
  <c r="C32" i="1"/>
  <c r="AB31" i="1"/>
  <c r="W31" i="1"/>
  <c r="V31" i="1"/>
  <c r="X31" i="1" s="1"/>
  <c r="S31" i="1"/>
  <c r="R31" i="1"/>
  <c r="Q31" i="1"/>
  <c r="N31" i="1"/>
  <c r="M31" i="1"/>
  <c r="L31" i="1"/>
  <c r="H31" i="1"/>
  <c r="G31" i="1"/>
  <c r="AA31" i="1" s="1"/>
  <c r="AC31" i="1" s="1"/>
  <c r="AD31" i="1" s="1"/>
  <c r="C31" i="1"/>
  <c r="B31" i="1"/>
  <c r="W30" i="1"/>
  <c r="R30" i="1"/>
  <c r="M30" i="1"/>
  <c r="H30" i="1"/>
  <c r="C30" i="1"/>
  <c r="W29" i="1"/>
  <c r="R29" i="1"/>
  <c r="M29" i="1"/>
  <c r="H29" i="1"/>
  <c r="C29" i="1"/>
  <c r="AA28" i="1"/>
  <c r="W28" i="1"/>
  <c r="V28" i="1"/>
  <c r="X28" i="1" s="1"/>
  <c r="Y28" i="1" s="1"/>
  <c r="R28" i="1"/>
  <c r="Q28" i="1"/>
  <c r="S28" i="1" s="1"/>
  <c r="T28" i="1" s="1"/>
  <c r="M28" i="1"/>
  <c r="L28" i="1"/>
  <c r="N28" i="1" s="1"/>
  <c r="O28" i="1" s="1"/>
  <c r="I28" i="1"/>
  <c r="H28" i="1"/>
  <c r="G28" i="1"/>
  <c r="E28" i="1"/>
  <c r="D28" i="1"/>
  <c r="C28" i="1"/>
  <c r="AB28" i="1" s="1"/>
  <c r="B28" i="1"/>
  <c r="Y27" i="1"/>
  <c r="X27" i="1"/>
  <c r="W27" i="1"/>
  <c r="V27" i="1"/>
  <c r="T27" i="1"/>
  <c r="S27" i="1"/>
  <c r="R27" i="1"/>
  <c r="Q27" i="1"/>
  <c r="O27" i="1"/>
  <c r="N27" i="1"/>
  <c r="M27" i="1"/>
  <c r="L27" i="1"/>
  <c r="J27" i="1"/>
  <c r="I27" i="1"/>
  <c r="H27" i="1"/>
  <c r="G27" i="1"/>
  <c r="E27" i="1"/>
  <c r="D27" i="1"/>
  <c r="C27" i="1"/>
  <c r="AB27" i="1" s="1"/>
  <c r="B27" i="1"/>
  <c r="AA27" i="1" s="1"/>
  <c r="W26" i="1"/>
  <c r="R26" i="1"/>
  <c r="M26" i="1"/>
  <c r="H26" i="1"/>
  <c r="C26" i="1"/>
  <c r="W25" i="1"/>
  <c r="R25" i="1"/>
  <c r="M25" i="1"/>
  <c r="H25" i="1"/>
  <c r="C25" i="1"/>
  <c r="W24" i="1"/>
  <c r="W71" i="1" s="1"/>
  <c r="V24" i="1"/>
  <c r="V71" i="1" s="1"/>
  <c r="R24" i="1"/>
  <c r="R71" i="1" s="1"/>
  <c r="Q24" i="1"/>
  <c r="Q71" i="1" s="1"/>
  <c r="M24" i="1"/>
  <c r="M71" i="1" s="1"/>
  <c r="L24" i="1"/>
  <c r="L71" i="1" s="1"/>
  <c r="H24" i="1"/>
  <c r="H71" i="1" s="1"/>
  <c r="G24" i="1"/>
  <c r="G71" i="1" s="1"/>
  <c r="C24" i="1"/>
  <c r="C71" i="1" s="1"/>
  <c r="B24" i="1"/>
  <c r="B71" i="1" s="1"/>
  <c r="W23" i="1"/>
  <c r="R23" i="1"/>
  <c r="M23" i="1"/>
  <c r="H23" i="1"/>
  <c r="C23" i="1"/>
  <c r="Y22" i="1"/>
  <c r="X22" i="1"/>
  <c r="W22" i="1"/>
  <c r="W65" i="1" s="1"/>
  <c r="V22" i="1"/>
  <c r="V65" i="1" s="1"/>
  <c r="T22" i="1"/>
  <c r="S22" i="1"/>
  <c r="R22" i="1"/>
  <c r="R65" i="1" s="1"/>
  <c r="Q22" i="1"/>
  <c r="Q65" i="1" s="1"/>
  <c r="O22" i="1"/>
  <c r="N22" i="1"/>
  <c r="M22" i="1"/>
  <c r="M65" i="1" s="1"/>
  <c r="L22" i="1"/>
  <c r="L65" i="1" s="1"/>
  <c r="J22" i="1"/>
  <c r="I22" i="1"/>
  <c r="H22" i="1"/>
  <c r="H65" i="1" s="1"/>
  <c r="G22" i="1"/>
  <c r="G65" i="1" s="1"/>
  <c r="E22" i="1"/>
  <c r="D22" i="1"/>
  <c r="C22" i="1"/>
  <c r="C65" i="1" s="1"/>
  <c r="B22" i="1"/>
  <c r="B65" i="1" s="1"/>
  <c r="W21" i="1"/>
  <c r="R21" i="1"/>
  <c r="M21" i="1"/>
  <c r="H21" i="1"/>
  <c r="C21" i="1"/>
  <c r="Y20" i="1"/>
  <c r="X20" i="1"/>
  <c r="W20" i="1"/>
  <c r="V20" i="1"/>
  <c r="T20" i="1"/>
  <c r="S20" i="1"/>
  <c r="R20" i="1"/>
  <c r="Q20" i="1"/>
  <c r="O20" i="1"/>
  <c r="N20" i="1"/>
  <c r="M20" i="1"/>
  <c r="L20" i="1"/>
  <c r="J20" i="1"/>
  <c r="I20" i="1"/>
  <c r="H20" i="1"/>
  <c r="G20" i="1"/>
  <c r="E20" i="1"/>
  <c r="D20" i="1"/>
  <c r="C20" i="1"/>
  <c r="AB20" i="1" s="1"/>
  <c r="B20" i="1"/>
  <c r="AA20" i="1" s="1"/>
  <c r="AC20" i="1" s="1"/>
  <c r="AD20" i="1" s="1"/>
  <c r="W19" i="1"/>
  <c r="R19" i="1"/>
  <c r="M19" i="1"/>
  <c r="H19" i="1"/>
  <c r="C19" i="1"/>
  <c r="X18" i="1"/>
  <c r="W18" i="1"/>
  <c r="V18" i="1"/>
  <c r="S18" i="1"/>
  <c r="T18" i="1" s="1"/>
  <c r="R18" i="1"/>
  <c r="Q18" i="1"/>
  <c r="M18" i="1"/>
  <c r="L18" i="1"/>
  <c r="N18" i="1" s="1"/>
  <c r="H18" i="1"/>
  <c r="G18" i="1"/>
  <c r="I18" i="1" s="1"/>
  <c r="D18" i="1"/>
  <c r="C18" i="1"/>
  <c r="AB18" i="1" s="1"/>
  <c r="B18" i="1"/>
  <c r="Y17" i="1"/>
  <c r="X17" i="1"/>
  <c r="W17" i="1"/>
  <c r="V17" i="1"/>
  <c r="S17" i="1"/>
  <c r="R17" i="1"/>
  <c r="Q17" i="1"/>
  <c r="M17" i="1"/>
  <c r="L17" i="1"/>
  <c r="H17" i="1"/>
  <c r="G17" i="1"/>
  <c r="I17" i="1" s="1"/>
  <c r="D17" i="1"/>
  <c r="C17" i="1"/>
  <c r="B17" i="1"/>
  <c r="AA17" i="1" s="1"/>
  <c r="Y16" i="1"/>
  <c r="X16" i="1"/>
  <c r="W16" i="1"/>
  <c r="V16" i="1"/>
  <c r="S16" i="1"/>
  <c r="R16" i="1"/>
  <c r="Q16" i="1"/>
  <c r="N16" i="1"/>
  <c r="O16" i="1" s="1"/>
  <c r="M16" i="1"/>
  <c r="L16" i="1"/>
  <c r="I16" i="1"/>
  <c r="J16" i="1" s="1"/>
  <c r="H16" i="1"/>
  <c r="G16" i="1"/>
  <c r="D16" i="1"/>
  <c r="E16" i="1" s="1"/>
  <c r="C16" i="1"/>
  <c r="AB16" i="1" s="1"/>
  <c r="B16" i="1"/>
  <c r="AA16" i="1" s="1"/>
  <c r="AC15" i="1"/>
  <c r="AD15" i="1" s="1"/>
  <c r="X15" i="1"/>
  <c r="Y15" i="1" s="1"/>
  <c r="W15" i="1"/>
  <c r="V15" i="1"/>
  <c r="S15" i="1"/>
  <c r="T15" i="1" s="1"/>
  <c r="R15" i="1"/>
  <c r="Q15" i="1"/>
  <c r="N15" i="1"/>
  <c r="O15" i="1" s="1"/>
  <c r="M15" i="1"/>
  <c r="L15" i="1"/>
  <c r="I15" i="1"/>
  <c r="J15" i="1" s="1"/>
  <c r="H15" i="1"/>
  <c r="G15" i="1"/>
  <c r="D15" i="1"/>
  <c r="E15" i="1" s="1"/>
  <c r="C15" i="1"/>
  <c r="AB15" i="1" s="1"/>
  <c r="B15" i="1"/>
  <c r="AA15" i="1" s="1"/>
  <c r="AC14" i="1"/>
  <c r="AD14" i="1" s="1"/>
  <c r="X14" i="1"/>
  <c r="Y14" i="1" s="1"/>
  <c r="W14" i="1"/>
  <c r="V14" i="1"/>
  <c r="S14" i="1"/>
  <c r="T14" i="1" s="1"/>
  <c r="R14" i="1"/>
  <c r="Q14" i="1"/>
  <c r="N14" i="1"/>
  <c r="O14" i="1" s="1"/>
  <c r="M14" i="1"/>
  <c r="L14" i="1"/>
  <c r="I14" i="1"/>
  <c r="J14" i="1" s="1"/>
  <c r="H14" i="1"/>
  <c r="G14" i="1"/>
  <c r="D14" i="1"/>
  <c r="E14" i="1" s="1"/>
  <c r="C14" i="1"/>
  <c r="AB14" i="1" s="1"/>
  <c r="B14" i="1"/>
  <c r="AA14" i="1" s="1"/>
  <c r="X13" i="1"/>
  <c r="Y13" i="1" s="1"/>
  <c r="W13" i="1"/>
  <c r="W64" i="1" s="1"/>
  <c r="V13" i="1"/>
  <c r="V64" i="1" s="1"/>
  <c r="S13" i="1"/>
  <c r="T13" i="1" s="1"/>
  <c r="R13" i="1"/>
  <c r="R64" i="1" s="1"/>
  <c r="Q13" i="1"/>
  <c r="Q64" i="1" s="1"/>
  <c r="N13" i="1"/>
  <c r="O13" i="1" s="1"/>
  <c r="M13" i="1"/>
  <c r="M64" i="1" s="1"/>
  <c r="L13" i="1"/>
  <c r="L64" i="1" s="1"/>
  <c r="I13" i="1"/>
  <c r="J13" i="1" s="1"/>
  <c r="H13" i="1"/>
  <c r="H64" i="1" s="1"/>
  <c r="G13" i="1"/>
  <c r="G64" i="1" s="1"/>
  <c r="D13" i="1"/>
  <c r="E13" i="1" s="1"/>
  <c r="C13" i="1"/>
  <c r="C64" i="1" s="1"/>
  <c r="B13" i="1"/>
  <c r="B64" i="1" s="1"/>
  <c r="AB9" i="1"/>
  <c r="AA9" i="1"/>
  <c r="W9" i="1"/>
  <c r="V9" i="1"/>
  <c r="R9" i="1"/>
  <c r="Q9" i="1"/>
  <c r="M9" i="1"/>
  <c r="L9" i="1"/>
  <c r="H9" i="1"/>
  <c r="G9" i="1"/>
  <c r="C9" i="1"/>
  <c r="B9" i="1"/>
  <c r="A3" i="1"/>
  <c r="A2" i="1"/>
  <c r="AB17" i="1" l="1"/>
  <c r="N17" i="1"/>
  <c r="AC27" i="1"/>
  <c r="AD27" i="1" s="1"/>
  <c r="AC28" i="1"/>
  <c r="AD28" i="1" s="1"/>
  <c r="AC16" i="1"/>
  <c r="AD16" i="1" s="1"/>
  <c r="AA18" i="1"/>
  <c r="AC18" i="1" s="1"/>
  <c r="AD18" i="1" s="1"/>
  <c r="AC17" i="1"/>
  <c r="AD17" i="1" s="1"/>
  <c r="AB13" i="1"/>
  <c r="AB42" i="1" s="1"/>
  <c r="D71" i="1"/>
  <c r="E71" i="1" s="1"/>
  <c r="I71" i="1"/>
  <c r="J71" i="1" s="1"/>
  <c r="N71" i="1"/>
  <c r="O71" i="1" s="1"/>
  <c r="S71" i="1"/>
  <c r="T71" i="1" s="1"/>
  <c r="X71" i="1"/>
  <c r="Y71" i="1" s="1"/>
  <c r="AA24" i="1"/>
  <c r="Q42" i="1"/>
  <c r="S42" i="1" s="1"/>
  <c r="T42" i="1" s="1"/>
  <c r="AC52" i="1"/>
  <c r="AD52" i="1" s="1"/>
  <c r="B19" i="1"/>
  <c r="G19" i="1"/>
  <c r="L19" i="1"/>
  <c r="Q19" i="1"/>
  <c r="V19" i="1"/>
  <c r="D65" i="1"/>
  <c r="E65" i="1" s="1"/>
  <c r="I65" i="1"/>
  <c r="J65" i="1" s="1"/>
  <c r="N65" i="1"/>
  <c r="O65" i="1" s="1"/>
  <c r="S65" i="1"/>
  <c r="T65" i="1" s="1"/>
  <c r="X65" i="1"/>
  <c r="Y65" i="1" s="1"/>
  <c r="AA22" i="1"/>
  <c r="D24" i="1"/>
  <c r="E24" i="1" s="1"/>
  <c r="I24" i="1"/>
  <c r="J24" i="1" s="1"/>
  <c r="N24" i="1"/>
  <c r="O24" i="1" s="1"/>
  <c r="S24" i="1"/>
  <c r="T24" i="1" s="1"/>
  <c r="X24" i="1"/>
  <c r="Y24" i="1" s="1"/>
  <c r="AA37" i="1"/>
  <c r="AC37" i="1" s="1"/>
  <c r="AD37" i="1" s="1"/>
  <c r="AA41" i="1"/>
  <c r="AC53" i="1"/>
  <c r="AD53" i="1" s="1"/>
  <c r="AB24" i="1"/>
  <c r="D64" i="1"/>
  <c r="E64" i="1" s="1"/>
  <c r="I64" i="1"/>
  <c r="J64" i="1" s="1"/>
  <c r="N64" i="1"/>
  <c r="O64" i="1" s="1"/>
  <c r="S64" i="1"/>
  <c r="T64" i="1" s="1"/>
  <c r="X64" i="1"/>
  <c r="Y64" i="1" s="1"/>
  <c r="AA13" i="1"/>
  <c r="AB22" i="1"/>
  <c r="V42" i="1"/>
  <c r="X42" i="1" s="1"/>
  <c r="Y42" i="1" s="1"/>
  <c r="I44" i="1"/>
  <c r="J44" i="1" s="1"/>
  <c r="S44" i="1"/>
  <c r="T44" i="1" s="1"/>
  <c r="AA67" i="1"/>
  <c r="AD67" i="1" s="1"/>
  <c r="J67" i="1"/>
  <c r="AA44" i="1"/>
  <c r="B45" i="1"/>
  <c r="D45" i="1" s="1"/>
  <c r="E45" i="1" s="1"/>
  <c r="G45" i="1"/>
  <c r="I45" i="1" s="1"/>
  <c r="J45" i="1" s="1"/>
  <c r="L45" i="1"/>
  <c r="N45" i="1" s="1"/>
  <c r="O45" i="1" s="1"/>
  <c r="Q45" i="1"/>
  <c r="S45" i="1" s="1"/>
  <c r="T45" i="1" s="1"/>
  <c r="V45" i="1"/>
  <c r="X45" i="1" s="1"/>
  <c r="Y45" i="1" s="1"/>
  <c r="AA46" i="1"/>
  <c r="AC46" i="1" s="1"/>
  <c r="AD46" i="1" s="1"/>
  <c r="AA63" i="1"/>
  <c r="AD63" i="1" s="1"/>
  <c r="AA47" i="1"/>
  <c r="AC47" i="1" s="1"/>
  <c r="AD47" i="1" s="1"/>
  <c r="AA48" i="1"/>
  <c r="AC48" i="1" s="1"/>
  <c r="AD48" i="1" s="1"/>
  <c r="D52" i="1"/>
  <c r="E52" i="1" s="1"/>
  <c r="D53" i="1"/>
  <c r="E53" i="1" s="1"/>
  <c r="D56" i="1"/>
  <c r="E56" i="1" s="1"/>
  <c r="AC44" i="1" l="1"/>
  <c r="AD44" i="1" s="1"/>
  <c r="AA45" i="1"/>
  <c r="AA64" i="1"/>
  <c r="AC64" i="1" s="1"/>
  <c r="AD64" i="1" s="1"/>
  <c r="AA19" i="1"/>
  <c r="AC13" i="1"/>
  <c r="AD13" i="1" s="1"/>
  <c r="V21" i="1"/>
  <c r="X19" i="1"/>
  <c r="Y19" i="1" s="1"/>
  <c r="B21" i="1"/>
  <c r="D19" i="1"/>
  <c r="E19" i="1" s="1"/>
  <c r="Q21" i="1"/>
  <c r="S19" i="1"/>
  <c r="T19" i="1" s="1"/>
  <c r="AA71" i="1"/>
  <c r="AC24" i="1"/>
  <c r="AD24" i="1" s="1"/>
  <c r="AB71" i="1"/>
  <c r="AA65" i="1"/>
  <c r="AC65" i="1" s="1"/>
  <c r="AD65" i="1" s="1"/>
  <c r="AC22" i="1"/>
  <c r="AD22" i="1" s="1"/>
  <c r="L21" i="1"/>
  <c r="N19" i="1"/>
  <c r="O19" i="1" s="1"/>
  <c r="AB65" i="1"/>
  <c r="G21" i="1"/>
  <c r="I19" i="1"/>
  <c r="J19" i="1" s="1"/>
  <c r="AB64" i="1"/>
  <c r="AB19" i="1"/>
  <c r="AB21" i="1" s="1"/>
  <c r="AB26" i="1" s="1"/>
  <c r="AB29" i="1" s="1"/>
  <c r="AB45" i="1"/>
  <c r="AA42" i="1"/>
  <c r="AC42" i="1" s="1"/>
  <c r="AD42" i="1" s="1"/>
  <c r="AC41" i="1"/>
  <c r="AD41" i="1" s="1"/>
  <c r="G26" i="1" l="1"/>
  <c r="G23" i="1"/>
  <c r="J23" i="1" s="1"/>
  <c r="I21" i="1"/>
  <c r="J21" i="1" s="1"/>
  <c r="G25" i="1"/>
  <c r="J25" i="1" s="1"/>
  <c r="L26" i="1"/>
  <c r="L23" i="1"/>
  <c r="O23" i="1" s="1"/>
  <c r="N21" i="1"/>
  <c r="O21" i="1" s="1"/>
  <c r="L25" i="1"/>
  <c r="O25" i="1" s="1"/>
  <c r="AB25" i="1"/>
  <c r="AC71" i="1"/>
  <c r="AD71" i="1" s="1"/>
  <c r="B26" i="1"/>
  <c r="D21" i="1"/>
  <c r="E21" i="1" s="1"/>
  <c r="B23" i="1"/>
  <c r="E23" i="1" s="1"/>
  <c r="B25" i="1"/>
  <c r="E25" i="1" s="1"/>
  <c r="AA21" i="1"/>
  <c r="AC19" i="1"/>
  <c r="AD19" i="1" s="1"/>
  <c r="AB30" i="1"/>
  <c r="AB32" i="1"/>
  <c r="AB33" i="1" s="1"/>
  <c r="AB23" i="1"/>
  <c r="Q23" i="1"/>
  <c r="T23" i="1" s="1"/>
  <c r="Q26" i="1"/>
  <c r="Q25" i="1"/>
  <c r="T25" i="1" s="1"/>
  <c r="S21" i="1"/>
  <c r="T21" i="1" s="1"/>
  <c r="V26" i="1"/>
  <c r="X21" i="1"/>
  <c r="Y21" i="1" s="1"/>
  <c r="V25" i="1"/>
  <c r="Y25" i="1" s="1"/>
  <c r="V23" i="1"/>
  <c r="Y23" i="1" s="1"/>
  <c r="AC45" i="1"/>
  <c r="AD45" i="1" s="1"/>
  <c r="Q29" i="1" l="1"/>
  <c r="S26" i="1"/>
  <c r="T26" i="1" s="1"/>
  <c r="L29" i="1"/>
  <c r="N26" i="1"/>
  <c r="O26" i="1" s="1"/>
  <c r="G29" i="1"/>
  <c r="I26" i="1"/>
  <c r="J26" i="1" s="1"/>
  <c r="V29" i="1"/>
  <c r="X26" i="1"/>
  <c r="Y26" i="1" s="1"/>
  <c r="AA26" i="1"/>
  <c r="AC21" i="1"/>
  <c r="AD21" i="1" s="1"/>
  <c r="AA23" i="1"/>
  <c r="AD23" i="1" s="1"/>
  <c r="AA25" i="1"/>
  <c r="AD25" i="1" s="1"/>
  <c r="B29" i="1"/>
  <c r="D26" i="1"/>
  <c r="E26" i="1" s="1"/>
  <c r="D29" i="1" l="1"/>
  <c r="E29" i="1" s="1"/>
  <c r="B30" i="1"/>
  <c r="E30" i="1" s="1"/>
  <c r="B32" i="1"/>
  <c r="AA29" i="1"/>
  <c r="AC26" i="1"/>
  <c r="AD26" i="1" s="1"/>
  <c r="I29" i="1"/>
  <c r="J29" i="1" s="1"/>
  <c r="G32" i="1"/>
  <c r="G30" i="1"/>
  <c r="J30" i="1" s="1"/>
  <c r="S29" i="1"/>
  <c r="T29" i="1" s="1"/>
  <c r="Q30" i="1"/>
  <c r="T30" i="1" s="1"/>
  <c r="Q32" i="1"/>
  <c r="X29" i="1"/>
  <c r="Y29" i="1" s="1"/>
  <c r="V30" i="1"/>
  <c r="Y30" i="1" s="1"/>
  <c r="V32" i="1"/>
  <c r="L30" i="1"/>
  <c r="O30" i="1" s="1"/>
  <c r="N29" i="1"/>
  <c r="O29" i="1" s="1"/>
  <c r="L32" i="1"/>
  <c r="L76" i="1" l="1"/>
  <c r="L33" i="1"/>
  <c r="O33" i="1" s="1"/>
  <c r="N32" i="1"/>
  <c r="O32" i="1" s="1"/>
  <c r="AC29" i="1"/>
  <c r="AD29" i="1" s="1"/>
  <c r="AA32" i="1"/>
  <c r="AA30" i="1"/>
  <c r="AD30" i="1" s="1"/>
  <c r="Q76" i="1"/>
  <c r="S32" i="1"/>
  <c r="T32" i="1" s="1"/>
  <c r="Q33" i="1"/>
  <c r="T33" i="1" s="1"/>
  <c r="G76" i="1"/>
  <c r="G33" i="1"/>
  <c r="J33" i="1" s="1"/>
  <c r="I32" i="1"/>
  <c r="J32" i="1" s="1"/>
  <c r="B76" i="1"/>
  <c r="D32" i="1"/>
  <c r="E32" i="1" s="1"/>
  <c r="B33" i="1"/>
  <c r="E33" i="1" s="1"/>
  <c r="V76" i="1"/>
  <c r="X32" i="1"/>
  <c r="Y32" i="1" s="1"/>
  <c r="V33" i="1"/>
  <c r="Y33" i="1" s="1"/>
  <c r="AA76" i="1" l="1"/>
  <c r="AA33" i="1"/>
  <c r="AD33" i="1" s="1"/>
  <c r="AC32" i="1"/>
  <c r="AD32" i="1" s="1"/>
</calcChain>
</file>

<file path=xl/sharedStrings.xml><?xml version="1.0" encoding="utf-8"?>
<sst xmlns="http://schemas.openxmlformats.org/spreadsheetml/2006/main" count="95" uniqueCount="75">
  <si>
    <t>CAR</t>
  </si>
  <si>
    <t>(In Thousand)</t>
  </si>
  <si>
    <t>ABRECO</t>
  </si>
  <si>
    <t>BENECO</t>
  </si>
  <si>
    <t>IFELCO</t>
  </si>
  <si>
    <t>KAELCO</t>
  </si>
  <si>
    <t>MOPRECO</t>
  </si>
  <si>
    <t xml:space="preserve">       T O T A L</t>
  </si>
  <si>
    <t>Inc. / (Dec)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</si>
  <si>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</si>
  <si>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</si>
  <si>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</si>
  <si>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</si>
  <si>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</si>
  <si>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</si>
  <si>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</si>
  <si>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</si>
  <si>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</si>
  <si>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</si>
  <si>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</si>
  <si>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</si>
  <si>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</si>
  <si>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</si>
  <si>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</si>
  <si>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</si>
  <si>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</si>
  <si>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</si>
  <si>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</si>
  <si>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</si>
  <si>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</si>
  <si>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</si>
  <si>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</si>
  <si>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</si>
  <si>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</si>
  <si>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</si>
  <si>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</si>
  <si>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</si>
  <si>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</si>
  <si>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</si>
  <si>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</si>
  <si>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</si>
  <si>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</si>
  <si>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</si>
  <si>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</si>
  <si>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</si>
  <si>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</si>
  <si>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</si>
  <si>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</si>
  <si>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</si>
  <si>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</si>
  <si>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ok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</si>
  <si>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</si>
  <si>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</si>
  <si>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</si>
  <si>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</si>
  <si>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</si>
  <si>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</si>
  <si>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</si>
  <si>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</si>
  <si>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</si>
  <si>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</si>
  <si>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</si>
  <si>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</si>
  <si>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</si>
  <si>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</si>
  <si>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</si>
  <si>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C- Extra Large</t>
  </si>
  <si>
    <t>AAA - Mega Large</t>
  </si>
  <si>
    <t>AA - Extra Large</t>
  </si>
  <si>
    <t>AA - Mega Large</t>
  </si>
  <si>
    <t>AAA - Extra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</si>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</sst>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#,##0.00_ ;\-#,##0.00\ "/>
  </numFmts>
  <fonts count="1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3" fontId="2" fillId="0" borderId="0" xfId="0" applyNumberFormat="1" applyFont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165" fontId="2" fillId="0" borderId="0" xfId="0" applyNumberFormat="1" applyFont="1"/>
    <xf numFmtId="164" fontId="2" fillId="0" borderId="0" xfId="1" applyNumberFormat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Fill="1" applyAlignment="1">
      <alignment horizontal="left"/>
    </xf>
    <xf numFmtId="43" fontId="2" fillId="0" borderId="0" xfId="1" applyFont="1" applyFill="1" applyAlignment="1">
      <alignment horizontal="center"/>
    </xf>
    <xf numFmtId="164" fontId="2" fillId="0" borderId="0" xfId="0" applyNumberFormat="1" applyFont="1"/>
    <xf numFmtId="164" fontId="2" fillId="0" borderId="0" xfId="1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7" fillId="0" borderId="0" xfId="0" applyFont="1"/>
    <xf numFmtId="43" fontId="7" fillId="0" borderId="0" xfId="0" applyNumberFormat="1" applyFont="1"/>
    <xf numFmtId="0" fontId="8" fillId="0" borderId="0" xfId="0" applyFont="1"/>
    <xf numFmtId="166" fontId="2" fillId="0" borderId="0" xfId="0" applyNumberFormat="1" applyFont="1"/>
    <xf numFmtId="2" fontId="2" fillId="0" borderId="0" xfId="0" applyNumberFormat="1" applyFont="1"/>
    <xf numFmtId="43" fontId="9" fillId="0" borderId="0" xfId="0" applyNumberFormat="1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\ABRE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\BENECO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\IFELCO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\KAELCO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\MOPRECO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2">
          <cell r="B2" t="str">
            <v>Financial Profile as of September 30, 2024</v>
          </cell>
        </row>
        <row r="3">
          <cell r="B3" t="str">
            <v>With Comparative Figures as of September 30, 2023</v>
          </cell>
        </row>
        <row r="5">
          <cell r="B5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0">
          <cell r="A10" t="str">
            <v>ABRECO</v>
          </cell>
          <cell r="N10">
            <v>93.650971178587852</v>
          </cell>
          <cell r="P10">
            <v>-64307.865139999994</v>
          </cell>
          <cell r="S10">
            <v>11206.365970000001</v>
          </cell>
        </row>
        <row r="11">
          <cell r="A11" t="str">
            <v>BENECO</v>
          </cell>
          <cell r="N11">
            <v>99.415497421741989</v>
          </cell>
          <cell r="P11">
            <v>80915.035680000001</v>
          </cell>
          <cell r="S11">
            <v>419289.91454999999</v>
          </cell>
        </row>
        <row r="12">
          <cell r="A12" t="str">
            <v>IFELCO</v>
          </cell>
          <cell r="N12">
            <v>100</v>
          </cell>
          <cell r="P12">
            <v>47586.242360000004</v>
          </cell>
          <cell r="S12">
            <v>45568.471829999995</v>
          </cell>
        </row>
        <row r="13">
          <cell r="A13" t="str">
            <v>KAELCO</v>
          </cell>
          <cell r="N13">
            <v>83.22174569571888</v>
          </cell>
          <cell r="P13">
            <v>53087.044580000009</v>
          </cell>
          <cell r="S13">
            <v>50152.34405</v>
          </cell>
        </row>
        <row r="14">
          <cell r="A14" t="str">
            <v>MOPRECO</v>
          </cell>
          <cell r="N14">
            <v>100</v>
          </cell>
          <cell r="P14">
            <v>12907.49842</v>
          </cell>
          <cell r="S14">
            <v>19369.138629999998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ABRECO"/>
    </sheetNames>
    <sheetDataSet>
      <sheetData sheetId="0">
        <row r="5">
          <cell r="U5">
            <v>734850.46020000009</v>
          </cell>
        </row>
        <row r="6">
          <cell r="U6">
            <v>22790.564610000001</v>
          </cell>
        </row>
        <row r="7">
          <cell r="U7">
            <v>17852.045599999998</v>
          </cell>
        </row>
        <row r="10">
          <cell r="U10">
            <v>72825.811629999997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22653.124640000002</v>
          </cell>
        </row>
        <row r="16">
          <cell r="U16">
            <v>630100.25674999994</v>
          </cell>
        </row>
        <row r="18">
          <cell r="U18">
            <v>78137.458939999997</v>
          </cell>
        </row>
        <row r="21">
          <cell r="U21">
            <v>19468.85716</v>
          </cell>
        </row>
        <row r="22">
          <cell r="U22">
            <v>3036.6029800000001</v>
          </cell>
        </row>
        <row r="25">
          <cell r="U25">
            <v>390.41748000000001</v>
          </cell>
        </row>
        <row r="31">
          <cell r="U31">
            <v>11206.37</v>
          </cell>
        </row>
        <row r="32">
          <cell r="U32">
            <v>81.37</v>
          </cell>
        </row>
        <row r="33">
          <cell r="U33">
            <v>635.77</v>
          </cell>
        </row>
        <row r="35">
          <cell r="U35">
            <v>134170.17000000001</v>
          </cell>
        </row>
        <row r="38">
          <cell r="U38">
            <v>637009.99</v>
          </cell>
        </row>
        <row r="40">
          <cell r="U40">
            <v>72933.102776666681</v>
          </cell>
        </row>
        <row r="41">
          <cell r="U41">
            <v>2522.7268899999999</v>
          </cell>
        </row>
        <row r="42">
          <cell r="U42">
            <v>17508.03069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  <cell r="G13">
            <v>3616181.3407300003</v>
          </cell>
          <cell r="L13">
            <v>277662.02775000001</v>
          </cell>
          <cell r="Q13">
            <v>667024.01249999995</v>
          </cell>
          <cell r="V13">
            <v>306910.35102999996</v>
          </cell>
        </row>
        <row r="14">
          <cell r="B14">
            <v>19153.742979999999</v>
          </cell>
          <cell r="G14">
            <v>81660.282760000002</v>
          </cell>
          <cell r="L14">
            <v>14515.48108</v>
          </cell>
          <cell r="Q14">
            <v>22799.675380000001</v>
          </cell>
          <cell r="V14">
            <v>9727.6896299999989</v>
          </cell>
        </row>
        <row r="15">
          <cell r="B15">
            <v>11856.37111</v>
          </cell>
          <cell r="G15">
            <v>88962.202259999991</v>
          </cell>
          <cell r="L15">
            <v>6717.2657299999992</v>
          </cell>
          <cell r="Q15">
            <v>10697.633189999999</v>
          </cell>
          <cell r="V15">
            <v>4406.6762200000003</v>
          </cell>
        </row>
        <row r="16">
          <cell r="B16">
            <v>57567.620650000012</v>
          </cell>
          <cell r="G16">
            <v>368650.63266999996</v>
          </cell>
          <cell r="L16">
            <v>9342.0634900000005</v>
          </cell>
          <cell r="Q16">
            <v>0</v>
          </cell>
          <cell r="V16">
            <v>29289.028300000002</v>
          </cell>
        </row>
        <row r="17">
          <cell r="B17">
            <v>0</v>
          </cell>
          <cell r="G17">
            <v>0</v>
          </cell>
          <cell r="L17">
            <v>0</v>
          </cell>
          <cell r="Q17">
            <v>0</v>
          </cell>
          <cell r="V17">
            <v>219.66730000000001</v>
          </cell>
        </row>
        <row r="18">
          <cell r="B18">
            <v>0</v>
          </cell>
          <cell r="G18">
            <v>0</v>
          </cell>
          <cell r="L18">
            <v>0</v>
          </cell>
          <cell r="Q18">
            <v>510.55898000000002</v>
          </cell>
          <cell r="V18">
            <v>0</v>
          </cell>
        </row>
        <row r="19">
          <cell r="B19">
            <v>661390.06436000008</v>
          </cell>
          <cell r="G19">
            <v>3076908.2230400005</v>
          </cell>
          <cell r="L19">
            <v>247087.21745000003</v>
          </cell>
          <cell r="Q19">
            <v>633016.14494999999</v>
          </cell>
          <cell r="V19">
            <v>263267.28957999998</v>
          </cell>
        </row>
        <row r="20">
          <cell r="B20">
            <v>26808.919559999998</v>
          </cell>
          <cell r="G20">
            <v>69213.375740000003</v>
          </cell>
          <cell r="L20">
            <v>12359.153590000002</v>
          </cell>
          <cell r="Q20">
            <v>14487.041159999999</v>
          </cell>
          <cell r="V20">
            <v>27980.487949999995</v>
          </cell>
        </row>
        <row r="21">
          <cell r="B21">
            <v>688198.98392000003</v>
          </cell>
          <cell r="G21">
            <v>3146121.5987800006</v>
          </cell>
          <cell r="L21">
            <v>259446.37104000003</v>
          </cell>
          <cell r="Q21">
            <v>647503.18611000001</v>
          </cell>
          <cell r="V21">
            <v>291247.77752999996</v>
          </cell>
        </row>
        <row r="22">
          <cell r="B22">
            <v>563222.51827999996</v>
          </cell>
          <cell r="G22">
            <v>2640086.9749800004</v>
          </cell>
          <cell r="L22">
            <v>178655.23303999999</v>
          </cell>
          <cell r="Q22">
            <v>512083.73667999997</v>
          </cell>
          <cell r="V22">
            <v>222108.66052</v>
          </cell>
        </row>
        <row r="23">
          <cell r="B23">
            <v>82</v>
          </cell>
          <cell r="G23">
            <v>84</v>
          </cell>
          <cell r="L23">
            <v>69</v>
          </cell>
          <cell r="Q23">
            <v>79</v>
          </cell>
          <cell r="V23">
            <v>76</v>
          </cell>
        </row>
        <row r="24">
          <cell r="B24">
            <v>84304.821639999995</v>
          </cell>
          <cell r="G24">
            <v>354038.79407</v>
          </cell>
          <cell r="L24">
            <v>56080.105540000004</v>
          </cell>
          <cell r="Q24">
            <v>76152.574779999995</v>
          </cell>
          <cell r="V24">
            <v>48160.842340000003</v>
          </cell>
        </row>
        <row r="25">
          <cell r="B25">
            <v>12</v>
          </cell>
          <cell r="G25">
            <v>11</v>
          </cell>
          <cell r="L25">
            <v>22</v>
          </cell>
          <cell r="Q25">
            <v>12</v>
          </cell>
          <cell r="V25">
            <v>17</v>
          </cell>
        </row>
        <row r="26">
          <cell r="B26">
            <v>40671.644000000073</v>
          </cell>
          <cell r="G26">
            <v>151995.82973000017</v>
          </cell>
          <cell r="L26">
            <v>24711.032460000031</v>
          </cell>
          <cell r="Q26">
            <v>59266.874650000042</v>
          </cell>
          <cell r="V26">
            <v>20978.274669999955</v>
          </cell>
        </row>
        <row r="27">
          <cell r="B27">
            <v>16906.643610000003</v>
          </cell>
          <cell r="G27">
            <v>96965.382760000008</v>
          </cell>
          <cell r="L27">
            <v>3526.7171000000003</v>
          </cell>
          <cell r="Q27">
            <v>27800.338230000001</v>
          </cell>
          <cell r="V27">
            <v>14383.24525</v>
          </cell>
        </row>
        <row r="28">
          <cell r="B28">
            <v>4335.3649700000005</v>
          </cell>
          <cell r="G28">
            <v>20400.749089999998</v>
          </cell>
          <cell r="L28">
            <v>1109.1979999999999</v>
          </cell>
          <cell r="Q28">
            <v>4830.46958</v>
          </cell>
          <cell r="V28">
            <v>69.762339999999995</v>
          </cell>
        </row>
        <row r="29">
          <cell r="B29">
            <v>19429.635420000071</v>
          </cell>
          <cell r="G29">
            <v>34629.697880000167</v>
          </cell>
          <cell r="L29">
            <v>20075.117360000029</v>
          </cell>
          <cell r="Q29">
            <v>26636.06684000004</v>
          </cell>
          <cell r="V29">
            <v>6525.2670799999551</v>
          </cell>
        </row>
        <row r="30">
          <cell r="B30">
            <v>3</v>
          </cell>
          <cell r="G30">
            <v>1</v>
          </cell>
          <cell r="L30">
            <v>8</v>
          </cell>
          <cell r="Q30">
            <v>4</v>
          </cell>
          <cell r="V30">
            <v>2</v>
          </cell>
        </row>
        <row r="31">
          <cell r="B31">
            <v>383.54155000000003</v>
          </cell>
          <cell r="G31">
            <v>0</v>
          </cell>
          <cell r="L31">
            <v>0</v>
          </cell>
          <cell r="Q31">
            <v>359.23048999999997</v>
          </cell>
          <cell r="V31">
            <v>4106.2785299999996</v>
          </cell>
        </row>
        <row r="32">
          <cell r="B32">
            <v>19046.09387000007</v>
          </cell>
          <cell r="G32">
            <v>34629.697880000167</v>
          </cell>
          <cell r="L32">
            <v>20075.117360000029</v>
          </cell>
          <cell r="Q32">
            <v>26276.836350000038</v>
          </cell>
          <cell r="V32">
            <v>2418.9885499999555</v>
          </cell>
        </row>
        <row r="33">
          <cell r="B33">
            <v>3</v>
          </cell>
          <cell r="G33">
            <v>1</v>
          </cell>
          <cell r="L33">
            <v>8</v>
          </cell>
          <cell r="Q33">
            <v>4</v>
          </cell>
          <cell r="V33">
            <v>1</v>
          </cell>
        </row>
        <row r="37">
          <cell r="B37">
            <v>17990.5</v>
          </cell>
          <cell r="G37">
            <v>535565.1</v>
          </cell>
          <cell r="L37">
            <v>12080.93</v>
          </cell>
          <cell r="Q37">
            <v>23428.39</v>
          </cell>
          <cell r="V37">
            <v>21345.65</v>
          </cell>
        </row>
        <row r="38">
          <cell r="B38">
            <v>940.06</v>
          </cell>
          <cell r="G38">
            <v>0</v>
          </cell>
          <cell r="L38">
            <v>0</v>
          </cell>
          <cell r="Q38">
            <v>0</v>
          </cell>
          <cell r="V38">
            <v>11658.44</v>
          </cell>
        </row>
        <row r="39">
          <cell r="B39">
            <v>15794.32</v>
          </cell>
          <cell r="G39">
            <v>28.8</v>
          </cell>
          <cell r="L39">
            <v>4190.37</v>
          </cell>
          <cell r="Q39">
            <v>1704.13</v>
          </cell>
          <cell r="V39">
            <v>2016.4</v>
          </cell>
        </row>
        <row r="41">
          <cell r="B41">
            <v>137065.17000000001</v>
          </cell>
          <cell r="G41">
            <v>488695.12</v>
          </cell>
          <cell r="L41">
            <v>55937.01</v>
          </cell>
          <cell r="Q41">
            <v>252187.63</v>
          </cell>
          <cell r="V41">
            <v>22661.09</v>
          </cell>
        </row>
        <row r="42">
          <cell r="B42">
            <v>1.6448526609814011</v>
          </cell>
          <cell r="G42">
            <v>1.2162708851078032</v>
          </cell>
          <cell r="L42">
            <v>1.813114649055573</v>
          </cell>
          <cell r="Q42">
            <v>3.4027090891274328</v>
          </cell>
          <cell r="V42">
            <v>0.66452568092128061</v>
          </cell>
        </row>
        <row r="43">
          <cell r="Q43" t="str">
            <v xml:space="preserve"> </v>
          </cell>
        </row>
        <row r="44">
          <cell r="B44">
            <v>664114.99</v>
          </cell>
          <cell r="G44">
            <v>547418.43000000005</v>
          </cell>
          <cell r="L44">
            <v>44782.59</v>
          </cell>
          <cell r="Q44">
            <v>110305.98</v>
          </cell>
          <cell r="V44">
            <v>17880.43</v>
          </cell>
        </row>
        <row r="45">
          <cell r="B45">
            <v>10.612208702615442</v>
          </cell>
          <cell r="G45">
            <v>1.866137713147622</v>
          </cell>
          <cell r="L45">
            <v>2.2559837914725995</v>
          </cell>
          <cell r="Q45">
            <v>1.9386552411063382</v>
          </cell>
          <cell r="V45">
            <v>0.72452766867913043</v>
          </cell>
        </row>
        <row r="46">
          <cell r="B46">
            <v>70269.29503444444</v>
          </cell>
          <cell r="G46">
            <v>292825.70808888896</v>
          </cell>
          <cell r="L46">
            <v>19460.530422222222</v>
          </cell>
          <cell r="Q46">
            <v>52050.33420222222</v>
          </cell>
          <cell r="V46">
            <v>27127.81227888889</v>
          </cell>
        </row>
        <row r="47">
          <cell r="B47">
            <v>2781.4102499999999</v>
          </cell>
          <cell r="G47">
            <v>0</v>
          </cell>
          <cell r="L47">
            <v>744.07461999999998</v>
          </cell>
          <cell r="Q47">
            <v>0</v>
          </cell>
          <cell r="V47">
            <v>328.31855999999999</v>
          </cell>
        </row>
        <row r="48">
          <cell r="B48">
            <v>10706.14472</v>
          </cell>
          <cell r="G48">
            <v>87325.611130000005</v>
          </cell>
          <cell r="L48">
            <v>5819.7887900000005</v>
          </cell>
          <cell r="Q48">
            <v>7071.1929399999999</v>
          </cell>
          <cell r="V48">
            <v>4292.3397999999997</v>
          </cell>
        </row>
        <row r="52">
          <cell r="B52">
            <v>86734.788150000008</v>
          </cell>
          <cell r="G52">
            <v>181729.92741</v>
          </cell>
          <cell r="L52">
            <v>38615.821550000001</v>
          </cell>
          <cell r="Q52">
            <v>136675.57375000001</v>
          </cell>
          <cell r="V52">
            <v>26768.705140000002</v>
          </cell>
        </row>
        <row r="53">
          <cell r="B53">
            <v>86734.784440000003</v>
          </cell>
          <cell r="G53">
            <v>181729.33843</v>
          </cell>
          <cell r="L53">
            <v>38615.927360000001</v>
          </cell>
          <cell r="Q53">
            <v>139932.90226</v>
          </cell>
          <cell r="V53">
            <v>26768.720519999999</v>
          </cell>
        </row>
        <row r="54">
          <cell r="B54">
            <v>1.1051142376850342E-6</v>
          </cell>
          <cell r="G54">
            <v>2.1037036084579867E-4</v>
          </cell>
          <cell r="L54">
            <v>-5.9730627908800854E-5</v>
          </cell>
          <cell r="Q54">
            <v>0</v>
          </cell>
          <cell r="V54">
            <v>0</v>
          </cell>
          <cell r="AA54">
            <v>-0.34426903359112221</v>
          </cell>
        </row>
        <row r="55">
          <cell r="B55">
            <v>3.7100000045029446E-3</v>
          </cell>
          <cell r="G55">
            <v>0.58898000000044703</v>
          </cell>
          <cell r="L55">
            <v>-0.10581000000092899</v>
          </cell>
          <cell r="Q55">
            <v>-3257.3285099999921</v>
          </cell>
          <cell r="V55">
            <v>-1.5379999997094274E-2</v>
          </cell>
        </row>
        <row r="56">
          <cell r="B56">
            <v>63373.497179999998</v>
          </cell>
          <cell r="G56">
            <v>106595.1734</v>
          </cell>
          <cell r="L56">
            <v>19929.816719999999</v>
          </cell>
          <cell r="Q56">
            <v>21291.282739999999</v>
          </cell>
          <cell r="V56">
            <v>-1.5380000000000001E-2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BENECO"/>
    </sheetNames>
    <sheetDataSet>
      <sheetData sheetId="0">
        <row r="5">
          <cell r="U5">
            <v>4070055.7372000003</v>
          </cell>
        </row>
        <row r="6">
          <cell r="U6">
            <v>87518.797890000016</v>
          </cell>
        </row>
        <row r="7">
          <cell r="U7">
            <v>129594.45991000001</v>
          </cell>
        </row>
        <row r="10">
          <cell r="U10">
            <v>408845.10135999997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120923.43434000001</v>
          </cell>
        </row>
        <row r="16">
          <cell r="U16">
            <v>3096686.7712500002</v>
          </cell>
        </row>
        <row r="18">
          <cell r="U18">
            <v>356028.28677000001</v>
          </cell>
        </row>
        <row r="21">
          <cell r="U21">
            <v>100840.84364000001</v>
          </cell>
        </row>
        <row r="22">
          <cell r="U22">
            <v>18068.678100000001</v>
          </cell>
        </row>
        <row r="25">
          <cell r="U25">
            <v>0</v>
          </cell>
        </row>
        <row r="31">
          <cell r="U31">
            <v>419289.91</v>
          </cell>
        </row>
        <row r="32">
          <cell r="U32">
            <v>0</v>
          </cell>
        </row>
        <row r="33">
          <cell r="U33">
            <v>28.8</v>
          </cell>
        </row>
        <row r="35">
          <cell r="U35">
            <v>513068.97</v>
          </cell>
        </row>
        <row r="38">
          <cell r="U38">
            <v>367098.05</v>
          </cell>
        </row>
        <row r="40">
          <cell r="U40">
            <v>363866.12741111108</v>
          </cell>
        </row>
        <row r="41">
          <cell r="U41">
            <v>0</v>
          </cell>
        </row>
        <row r="42">
          <cell r="U42">
            <v>125580.77650000001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FELCO"/>
    </sheetNames>
    <sheetDataSet>
      <sheetData sheetId="0">
        <row r="5">
          <cell r="U5">
            <v>300371.50359000004</v>
          </cell>
        </row>
        <row r="6">
          <cell r="U6">
            <v>16786.21444</v>
          </cell>
        </row>
        <row r="7">
          <cell r="U7">
            <v>9882.6785600000003</v>
          </cell>
        </row>
        <row r="10">
          <cell r="U10">
            <v>13364.726030000002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24669.246279999999</v>
          </cell>
        </row>
        <row r="16">
          <cell r="U16">
            <v>197728.97235</v>
          </cell>
        </row>
        <row r="18">
          <cell r="U18">
            <v>51633.041530000002</v>
          </cell>
        </row>
        <row r="21">
          <cell r="U21">
            <v>3528.4193599999999</v>
          </cell>
        </row>
        <row r="22">
          <cell r="U22">
            <v>1316.6660000000002</v>
          </cell>
        </row>
        <row r="25">
          <cell r="U25">
            <v>0</v>
          </cell>
        </row>
        <row r="31">
          <cell r="U31">
            <v>45568.47</v>
          </cell>
        </row>
        <row r="32">
          <cell r="U32">
            <v>0</v>
          </cell>
        </row>
        <row r="33">
          <cell r="U33">
            <v>17805.72</v>
          </cell>
        </row>
        <row r="35">
          <cell r="U35">
            <v>53564.44</v>
          </cell>
        </row>
        <row r="38">
          <cell r="U38">
            <v>12300.34</v>
          </cell>
        </row>
        <row r="40">
          <cell r="U40">
            <v>20760.458656666666</v>
          </cell>
        </row>
        <row r="41">
          <cell r="U41">
            <v>691.39958000000001</v>
          </cell>
        </row>
        <row r="42">
          <cell r="U42">
            <v>9120.1719699999994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KAELCO"/>
    </sheetNames>
    <sheetDataSet>
      <sheetData sheetId="0">
        <row r="5">
          <cell r="U5">
            <v>660189.91743000003</v>
          </cell>
        </row>
        <row r="6">
          <cell r="U6">
            <v>26487.716630000003</v>
          </cell>
        </row>
        <row r="7">
          <cell r="U7">
            <v>15973.40381</v>
          </cell>
        </row>
        <row r="10">
          <cell r="U10">
            <v>-7.0000000000000007E-2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12026.27298</v>
          </cell>
        </row>
        <row r="16">
          <cell r="U16">
            <v>492967.73918000003</v>
          </cell>
        </row>
        <row r="18">
          <cell r="U18">
            <v>75727.864059999993</v>
          </cell>
        </row>
        <row r="21">
          <cell r="U21">
            <v>28792.007539999999</v>
          </cell>
        </row>
        <row r="22">
          <cell r="U22">
            <v>5668.2021699999996</v>
          </cell>
        </row>
        <row r="25">
          <cell r="U25">
            <v>0</v>
          </cell>
        </row>
        <row r="31">
          <cell r="U31">
            <v>50152.34</v>
          </cell>
        </row>
        <row r="32">
          <cell r="U32">
            <v>0</v>
          </cell>
        </row>
        <row r="33">
          <cell r="U33">
            <v>1929.6</v>
          </cell>
        </row>
        <row r="35">
          <cell r="U35">
            <v>253504.91</v>
          </cell>
        </row>
        <row r="38">
          <cell r="U38">
            <v>74005.19</v>
          </cell>
        </row>
        <row r="40">
          <cell r="U40">
            <v>49587.538350000003</v>
          </cell>
        </row>
        <row r="41">
          <cell r="U41">
            <v>0</v>
          </cell>
        </row>
        <row r="42">
          <cell r="U42">
            <v>14676.971219999999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MOPRECO"/>
    </sheetNames>
    <sheetDataSet>
      <sheetData sheetId="0">
        <row r="5">
          <cell r="U5">
            <v>267650.66015000001</v>
          </cell>
        </row>
        <row r="6">
          <cell r="U6">
            <v>11257.919039999999</v>
          </cell>
        </row>
        <row r="7">
          <cell r="U7">
            <v>6607.3882299999996</v>
          </cell>
        </row>
        <row r="10">
          <cell r="U10">
            <v>20195.78586</v>
          </cell>
        </row>
        <row r="11">
          <cell r="U11">
            <v>274.48855000000003</v>
          </cell>
        </row>
        <row r="12">
          <cell r="U12">
            <v>0</v>
          </cell>
        </row>
        <row r="14">
          <cell r="U14">
            <v>17245.703860000001</v>
          </cell>
        </row>
        <row r="16">
          <cell r="U16">
            <v>169816.92155</v>
          </cell>
        </row>
        <row r="18">
          <cell r="U18">
            <v>59022.104340000005</v>
          </cell>
        </row>
        <row r="21">
          <cell r="U21">
            <v>16072.175810000001</v>
          </cell>
        </row>
        <row r="22">
          <cell r="U22">
            <v>0</v>
          </cell>
        </row>
        <row r="25">
          <cell r="U25">
            <v>0</v>
          </cell>
        </row>
        <row r="31">
          <cell r="U31">
            <v>19369.14</v>
          </cell>
        </row>
        <row r="32">
          <cell r="U32">
            <v>11378.01</v>
          </cell>
        </row>
        <row r="33">
          <cell r="U33">
            <v>2220.13</v>
          </cell>
        </row>
        <row r="35">
          <cell r="U35">
            <v>31167.279999999999</v>
          </cell>
        </row>
        <row r="38">
          <cell r="U38">
            <v>8481.3700000000008</v>
          </cell>
        </row>
        <row r="40">
          <cell r="U40">
            <v>20771.394532222224</v>
          </cell>
        </row>
        <row r="41">
          <cell r="U41">
            <v>155.42359999999999</v>
          </cell>
        </row>
        <row r="42">
          <cell r="U42">
            <v>6081.7076200000001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9">
          <cell r="X19">
            <v>99332.706790000011</v>
          </cell>
          <cell r="Y19">
            <v>192928.84438000002</v>
          </cell>
          <cell r="Z19">
            <v>26768.705140000002</v>
          </cell>
          <cell r="AA19">
            <v>45701.633553197265</v>
          </cell>
          <cell r="AB19">
            <v>142803.20574999999</v>
          </cell>
        </row>
        <row r="20">
          <cell r="X20">
            <v>99332.702090000006</v>
          </cell>
          <cell r="Y20">
            <v>195728.57338000002</v>
          </cell>
          <cell r="Z20">
            <v>26768.720519999999</v>
          </cell>
          <cell r="AA20">
            <v>45701.73936</v>
          </cell>
          <cell r="AB20">
            <v>146060.53425999999</v>
          </cell>
        </row>
        <row r="21">
          <cell r="X21">
            <v>1.5258169873293213E-6</v>
          </cell>
          <cell r="Y21">
            <v>-0.99999999999999722</v>
          </cell>
          <cell r="Z21">
            <v>0</v>
          </cell>
          <cell r="AA21">
            <v>-5.9728823025025534E-5</v>
          </cell>
          <cell r="AB21">
            <v>0</v>
          </cell>
        </row>
        <row r="22">
          <cell r="X22">
            <v>4.7000000049592927E-3</v>
          </cell>
          <cell r="Y22">
            <v>-2799.7289999999921</v>
          </cell>
          <cell r="Z22">
            <v>-1.5379999997094274E-2</v>
          </cell>
          <cell r="AA22">
            <v>-0.10580680273415055</v>
          </cell>
          <cell r="AB22">
            <v>-3257.3285099999921</v>
          </cell>
        </row>
        <row r="23">
          <cell r="X23">
            <v>54235.996239399996</v>
          </cell>
          <cell r="Y23">
            <v>95703.313419999991</v>
          </cell>
          <cell r="Z23">
            <v>-1.5380000000000001E-2</v>
          </cell>
          <cell r="AA23">
            <v>13864.030723197258</v>
          </cell>
          <cell r="AB23">
            <v>15970.31674</v>
          </cell>
        </row>
        <row r="24">
          <cell r="I24">
            <v>-0.65957808434306053</v>
          </cell>
        </row>
      </sheetData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  <row r="67">
          <cell r="B67">
            <v>93.8</v>
          </cell>
          <cell r="G67">
            <v>98.59</v>
          </cell>
          <cell r="L67">
            <v>93.48</v>
          </cell>
          <cell r="Q67">
            <v>83.4</v>
          </cell>
          <cell r="V67">
            <v>100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87"/>
  <sheetViews>
    <sheetView tabSelected="1" zoomScale="70" zoomScaleNormal="70" zoomScaleSheetLayoutView="80" workbookViewId="0">
      <pane xSplit="1" ySplit="9" topLeftCell="X6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B73" sqref="AB73"/>
    </sheetView>
  </sheetViews>
  <sheetFormatPr defaultColWidth="12.5703125" defaultRowHeight="15" outlineLevelRow="1" x14ac:dyDescent="0.2"/>
  <cols>
    <col min="1" max="1" width="40.5703125" style="2" customWidth="1"/>
    <col min="2" max="3" width="14.42578125" style="2" customWidth="1"/>
    <col min="4" max="4" width="15" style="2" bestFit="1" customWidth="1"/>
    <col min="5" max="5" width="14.42578125" style="2" bestFit="1" customWidth="1"/>
    <col min="6" max="6" width="1.5703125" style="2" customWidth="1"/>
    <col min="7" max="9" width="16.140625" style="2" bestFit="1" customWidth="1"/>
    <col min="10" max="10" width="12" style="2" customWidth="1"/>
    <col min="11" max="11" width="1.5703125" style="2" customWidth="1"/>
    <col min="12" max="13" width="14.42578125" style="2" customWidth="1"/>
    <col min="14" max="14" width="15" style="2" bestFit="1" customWidth="1"/>
    <col min="15" max="15" width="10.5703125" style="2" customWidth="1"/>
    <col min="16" max="16" width="1.42578125" style="2" customWidth="1"/>
    <col min="17" max="18" width="14.42578125" style="2" customWidth="1"/>
    <col min="19" max="19" width="15" style="2" bestFit="1" customWidth="1"/>
    <col min="20" max="20" width="12.42578125" style="2" bestFit="1" customWidth="1"/>
    <col min="21" max="21" width="1.42578125" style="2" customWidth="1"/>
    <col min="22" max="23" width="14.42578125" style="2" customWidth="1"/>
    <col min="24" max="24" width="15" style="2" bestFit="1" customWidth="1"/>
    <col min="25" max="25" width="11.5703125" style="2" bestFit="1" customWidth="1"/>
    <col min="26" max="26" width="1.140625" style="2" customWidth="1"/>
    <col min="27" max="28" width="16.140625" style="2" customWidth="1"/>
    <col min="29" max="29" width="16.140625" style="2" bestFit="1" customWidth="1"/>
    <col min="30" max="30" width="12.140625" style="2" customWidth="1"/>
    <col min="31" max="31" width="3.5703125" style="2" bestFit="1" customWidth="1"/>
    <col min="32" max="39" width="14.140625" style="2" customWidth="1"/>
    <col min="40" max="16384" width="12.5703125" style="2"/>
  </cols>
  <sheetData>
    <row r="1" spans="1:35" ht="17.100000000000001" customHeight="1" x14ac:dyDescent="0.25">
      <c r="A1" s="1" t="s">
        <v>0</v>
      </c>
    </row>
    <row r="2" spans="1:35" ht="15.75" x14ac:dyDescent="0.25">
      <c r="A2" s="1" t="str">
        <f>'[1]DON''T DELETE'!B2</f>
        <v>Financial Profile as of September 30, 2024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.75" x14ac:dyDescent="0.25">
      <c r="A3" s="1" t="str">
        <f>'[1]DON''T DELETE'!B3</f>
        <v>With Comparative Figures as of September 30, 2023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7.100000000000001" customHeight="1" x14ac:dyDescent="0.2">
      <c r="A4" s="4" t="s">
        <v>1</v>
      </c>
    </row>
    <row r="5" spans="1:35" ht="15.75" x14ac:dyDescent="0.25">
      <c r="B5" s="5"/>
      <c r="C5" s="5"/>
      <c r="D5" s="5"/>
      <c r="E5" s="5"/>
      <c r="F5" s="6"/>
      <c r="G5" s="7"/>
      <c r="H5" s="7"/>
      <c r="I5" s="8"/>
      <c r="J5" s="8"/>
      <c r="K5" s="9"/>
      <c r="L5" s="5"/>
      <c r="M5" s="5"/>
      <c r="N5" s="5"/>
      <c r="O5" s="5"/>
      <c r="P5" s="9"/>
      <c r="Q5" s="5"/>
      <c r="R5" s="5"/>
      <c r="S5" s="5"/>
      <c r="T5" s="5"/>
      <c r="U5" s="9"/>
      <c r="V5" s="5"/>
      <c r="W5" s="5"/>
      <c r="X5" s="5"/>
      <c r="Y5" s="5"/>
      <c r="Z5" s="3"/>
      <c r="AA5" s="5"/>
      <c r="AB5" s="5"/>
      <c r="AC5" s="5"/>
      <c r="AD5" s="5"/>
    </row>
    <row r="6" spans="1:35" ht="15.75" x14ac:dyDescent="0.25">
      <c r="B6" s="5" t="s">
        <v>2</v>
      </c>
      <c r="C6" s="5"/>
      <c r="D6" s="5"/>
      <c r="E6" s="5"/>
      <c r="F6" s="10" t="s">
        <v>3</v>
      </c>
      <c r="G6" s="10"/>
      <c r="H6" s="10"/>
      <c r="I6" s="10"/>
      <c r="J6" s="10"/>
      <c r="K6" s="9"/>
      <c r="L6" s="11" t="s">
        <v>4</v>
      </c>
      <c r="M6" s="11"/>
      <c r="N6" s="11"/>
      <c r="O6" s="11"/>
      <c r="P6" s="9"/>
      <c r="Q6" s="5" t="s">
        <v>5</v>
      </c>
      <c r="R6" s="5"/>
      <c r="S6" s="5"/>
      <c r="T6" s="5"/>
      <c r="U6" s="9"/>
      <c r="V6" s="5" t="s">
        <v>6</v>
      </c>
      <c r="W6" s="5"/>
      <c r="X6" s="5"/>
      <c r="Y6" s="5"/>
      <c r="Z6" s="3"/>
      <c r="AA6" s="5" t="s">
        <v>7</v>
      </c>
      <c r="AB6" s="5"/>
      <c r="AC6" s="5"/>
      <c r="AD6" s="5"/>
    </row>
    <row r="7" spans="1:35" ht="15.75" x14ac:dyDescent="0.25">
      <c r="B7" s="3"/>
      <c r="C7" s="3"/>
      <c r="G7" s="3"/>
      <c r="H7" s="3"/>
      <c r="L7" s="3"/>
      <c r="M7" s="3"/>
      <c r="Q7" s="3"/>
      <c r="R7" s="3"/>
      <c r="V7" s="3"/>
      <c r="W7" s="3"/>
      <c r="AA7" s="3"/>
      <c r="AB7" s="3"/>
    </row>
    <row r="8" spans="1:35" ht="20.100000000000001" customHeight="1" x14ac:dyDescent="0.2">
      <c r="B8" s="12">
        <v>2024</v>
      </c>
      <c r="C8" s="12">
        <v>2023</v>
      </c>
      <c r="D8" s="13" t="s">
        <v>8</v>
      </c>
      <c r="E8" s="13"/>
      <c r="G8" s="12">
        <v>2024</v>
      </c>
      <c r="H8" s="12">
        <v>2023</v>
      </c>
      <c r="I8" s="13" t="s">
        <v>8</v>
      </c>
      <c r="J8" s="13"/>
      <c r="K8" s="12"/>
      <c r="L8" s="12">
        <v>2024</v>
      </c>
      <c r="M8" s="12">
        <v>2023</v>
      </c>
      <c r="N8" s="13" t="s">
        <v>8</v>
      </c>
      <c r="O8" s="13"/>
      <c r="P8" s="12"/>
      <c r="Q8" s="12">
        <v>2024</v>
      </c>
      <c r="R8" s="12">
        <v>2023</v>
      </c>
      <c r="S8" s="13" t="s">
        <v>8</v>
      </c>
      <c r="T8" s="13"/>
      <c r="U8" s="12"/>
      <c r="V8" s="12">
        <v>2024</v>
      </c>
      <c r="W8" s="12">
        <v>2023</v>
      </c>
      <c r="X8" s="13" t="s">
        <v>8</v>
      </c>
      <c r="Y8" s="13"/>
      <c r="AA8" s="12">
        <v>2024</v>
      </c>
      <c r="AB8" s="12">
        <v>2023</v>
      </c>
      <c r="AC8" s="13" t="s">
        <v>8</v>
      </c>
      <c r="AD8" s="13"/>
    </row>
    <row r="9" spans="1:35" ht="20.100000000000001" customHeight="1" x14ac:dyDescent="0.2">
      <c r="B9" s="12" t="str">
        <f>'[1]DON''T DELETE'!$B$5</f>
        <v>September</v>
      </c>
      <c r="C9" s="12" t="str">
        <f>'[1]DON''T DELETE'!$B$5</f>
        <v>September</v>
      </c>
      <c r="D9" s="12" t="s">
        <v>9</v>
      </c>
      <c r="E9" s="12" t="s">
        <v>10</v>
      </c>
      <c r="G9" s="12" t="str">
        <f>'[1]DON''T DELETE'!$B$5</f>
        <v>September</v>
      </c>
      <c r="H9" s="12" t="str">
        <f>'[1]DON''T DELETE'!$B$5</f>
        <v>September</v>
      </c>
      <c r="I9" s="12" t="s">
        <v>9</v>
      </c>
      <c r="J9" s="12" t="s">
        <v>10</v>
      </c>
      <c r="K9" s="12"/>
      <c r="L9" s="12" t="str">
        <f>'[1]DON''T DELETE'!$B$5</f>
        <v>September</v>
      </c>
      <c r="M9" s="12" t="str">
        <f>'[1]DON''T DELETE'!$B$5</f>
        <v>September</v>
      </c>
      <c r="N9" s="12" t="s">
        <v>9</v>
      </c>
      <c r="O9" s="12" t="s">
        <v>10</v>
      </c>
      <c r="P9" s="12"/>
      <c r="Q9" s="12" t="str">
        <f>'[1]DON''T DELETE'!$B$5</f>
        <v>September</v>
      </c>
      <c r="R9" s="12" t="str">
        <f>'[1]DON''T DELETE'!$B$5</f>
        <v>September</v>
      </c>
      <c r="S9" s="12" t="s">
        <v>9</v>
      </c>
      <c r="T9" s="12" t="s">
        <v>10</v>
      </c>
      <c r="U9" s="12"/>
      <c r="V9" s="12" t="str">
        <f>'[1]DON''T DELETE'!$B$5</f>
        <v>September</v>
      </c>
      <c r="W9" s="12" t="str">
        <f>'[1]DON''T DELETE'!$B$5</f>
        <v>September</v>
      </c>
      <c r="X9" s="12" t="s">
        <v>9</v>
      </c>
      <c r="Y9" s="12" t="s">
        <v>10</v>
      </c>
      <c r="AA9" s="12" t="str">
        <f>'[1]DON''T DELETE'!$B$5</f>
        <v>September</v>
      </c>
      <c r="AB9" s="12" t="str">
        <f>'[1]DON''T DELETE'!$B$5</f>
        <v>September</v>
      </c>
      <c r="AC9" s="12" t="s">
        <v>9</v>
      </c>
      <c r="AD9" s="12" t="s">
        <v>10</v>
      </c>
    </row>
    <row r="10" spans="1:35" ht="15" customHeight="1" x14ac:dyDescent="0.2"/>
    <row r="11" spans="1:35" ht="15.75" x14ac:dyDescent="0.25">
      <c r="A11" s="1" t="s">
        <v>11</v>
      </c>
    </row>
    <row r="13" spans="1:35" ht="15" customHeight="1" x14ac:dyDescent="0.2">
      <c r="A13" s="14" t="s">
        <v>12</v>
      </c>
      <c r="B13" s="15">
        <f>[2]FP!U5</f>
        <v>734850.46020000009</v>
      </c>
      <c r="C13" s="15">
        <f>[3]CAR!B13</f>
        <v>749967.79910000006</v>
      </c>
      <c r="D13" s="15">
        <f t="shared" ref="D13:D22" si="0">B13-C13</f>
        <v>-15117.338899999973</v>
      </c>
      <c r="E13" s="15">
        <f t="shared" ref="E13:E22" si="1">D13/C13*100</f>
        <v>-2.015731731167866</v>
      </c>
      <c r="F13" s="15"/>
      <c r="G13" s="15">
        <f>[4]FP!U5</f>
        <v>4070055.7372000003</v>
      </c>
      <c r="H13" s="15">
        <f>[3]CAR!G13</f>
        <v>3616181.3407300003</v>
      </c>
      <c r="I13" s="15">
        <f t="shared" ref="I13:I22" si="2">G13-H13</f>
        <v>453874.39647000004</v>
      </c>
      <c r="J13" s="15">
        <f t="shared" ref="J13:J22" si="3">I13/H13*100</f>
        <v>12.551206748342333</v>
      </c>
      <c r="K13" s="15"/>
      <c r="L13" s="15">
        <f>[5]FP!U5</f>
        <v>300371.50359000004</v>
      </c>
      <c r="M13" s="15">
        <f>[3]CAR!L13</f>
        <v>277662.02775000001</v>
      </c>
      <c r="N13" s="15">
        <f t="shared" ref="N13:N22" si="4">L13-M13</f>
        <v>22709.475840000028</v>
      </c>
      <c r="O13" s="15">
        <f t="shared" ref="O13:O22" si="5">N13/M13*100</f>
        <v>8.178819417269068</v>
      </c>
      <c r="P13" s="15"/>
      <c r="Q13" s="15">
        <f>[6]FP!U5</f>
        <v>660189.91743000003</v>
      </c>
      <c r="R13" s="15">
        <f>[3]CAR!Q13</f>
        <v>667024.01249999995</v>
      </c>
      <c r="S13" s="15">
        <f t="shared" ref="S13:S22" si="6">Q13-R13</f>
        <v>-6834.095069999923</v>
      </c>
      <c r="T13" s="15">
        <f t="shared" ref="T13:T22" si="7">S13/R13*100</f>
        <v>-1.0245650744095098</v>
      </c>
      <c r="U13" s="15"/>
      <c r="V13" s="15">
        <f>[7]FP!U5</f>
        <v>267650.66015000001</v>
      </c>
      <c r="W13" s="15">
        <f>[3]CAR!V13</f>
        <v>306910.35102999996</v>
      </c>
      <c r="X13" s="15">
        <f t="shared" ref="X13:X22" si="8">V13-W13</f>
        <v>-39259.690879999951</v>
      </c>
      <c r="Y13" s="15">
        <f t="shared" ref="Y13:Y22" si="9">X13/W13*100</f>
        <v>-12.791908369412534</v>
      </c>
      <c r="Z13" s="15"/>
      <c r="AA13" s="15">
        <f>+B13+G13+V13+L13+Q13</f>
        <v>6033118.2785700001</v>
      </c>
      <c r="AB13" s="15">
        <f>+C13+H13+W13+M13+R13</f>
        <v>5617745.5311100008</v>
      </c>
      <c r="AC13" s="15">
        <f t="shared" ref="AC13:AC18" si="10">AA13-AB13</f>
        <v>415372.74745999929</v>
      </c>
      <c r="AD13" s="15">
        <f t="shared" ref="AD13:AD22" si="11">AC13/AB13*100</f>
        <v>7.3939402409693429</v>
      </c>
    </row>
    <row r="14" spans="1:35" ht="15" customHeight="1" x14ac:dyDescent="0.2">
      <c r="A14" s="14" t="s">
        <v>13</v>
      </c>
      <c r="B14" s="15">
        <f>[2]FP!U6</f>
        <v>22790.564610000001</v>
      </c>
      <c r="C14" s="15">
        <f>[3]CAR!B14</f>
        <v>19153.742979999999</v>
      </c>
      <c r="D14" s="15">
        <f t="shared" si="0"/>
        <v>3636.8216300000022</v>
      </c>
      <c r="E14" s="15">
        <f t="shared" si="1"/>
        <v>18.987524442598541</v>
      </c>
      <c r="F14" s="15"/>
      <c r="G14" s="15">
        <f>[4]FP!U6</f>
        <v>87518.797890000016</v>
      </c>
      <c r="H14" s="15">
        <f>[3]CAR!G14</f>
        <v>81660.282760000002</v>
      </c>
      <c r="I14" s="15">
        <f t="shared" si="2"/>
        <v>5858.5151300000143</v>
      </c>
      <c r="J14" s="15">
        <f t="shared" si="3"/>
        <v>7.1742528093102749</v>
      </c>
      <c r="K14" s="15"/>
      <c r="L14" s="15">
        <f>[5]FP!U6</f>
        <v>16786.21444</v>
      </c>
      <c r="M14" s="15">
        <f>[3]CAR!L14</f>
        <v>14515.48108</v>
      </c>
      <c r="N14" s="15">
        <f t="shared" si="4"/>
        <v>2270.7333600000002</v>
      </c>
      <c r="O14" s="15">
        <f t="shared" si="5"/>
        <v>15.643528088977401</v>
      </c>
      <c r="P14" s="15"/>
      <c r="Q14" s="15">
        <f>[6]FP!U6</f>
        <v>26487.716630000003</v>
      </c>
      <c r="R14" s="15">
        <f>[3]CAR!Q14</f>
        <v>22799.675380000001</v>
      </c>
      <c r="S14" s="15">
        <f t="shared" si="6"/>
        <v>3688.041250000002</v>
      </c>
      <c r="T14" s="15">
        <f t="shared" si="7"/>
        <v>16.175849824753083</v>
      </c>
      <c r="U14" s="15"/>
      <c r="V14" s="15">
        <f>[7]FP!U6</f>
        <v>11257.919039999999</v>
      </c>
      <c r="W14" s="15">
        <f>[3]CAR!V14</f>
        <v>9727.6896299999989</v>
      </c>
      <c r="X14" s="15">
        <f t="shared" si="8"/>
        <v>1530.2294099999999</v>
      </c>
      <c r="Y14" s="15">
        <f t="shared" si="9"/>
        <v>15.73065618048507</v>
      </c>
      <c r="Z14" s="15"/>
      <c r="AA14" s="15">
        <f t="shared" ref="AA14:AB18" si="12">+B14+G14+V14+L14+Q14</f>
        <v>164841.21261000002</v>
      </c>
      <c r="AB14" s="15">
        <f t="shared" si="12"/>
        <v>147856.87182999999</v>
      </c>
      <c r="AC14" s="15">
        <f t="shared" si="10"/>
        <v>16984.340780000028</v>
      </c>
      <c r="AD14" s="15">
        <f t="shared" si="11"/>
        <v>11.487014820337842</v>
      </c>
    </row>
    <row r="15" spans="1:35" ht="12.75" customHeight="1" x14ac:dyDescent="0.2">
      <c r="A15" s="14" t="s">
        <v>14</v>
      </c>
      <c r="B15" s="15">
        <f>[2]FP!U7</f>
        <v>17852.045599999998</v>
      </c>
      <c r="C15" s="15">
        <f>[3]CAR!B15</f>
        <v>11856.37111</v>
      </c>
      <c r="D15" s="15">
        <f t="shared" si="0"/>
        <v>5995.6744899999976</v>
      </c>
      <c r="E15" s="15">
        <f t="shared" si="1"/>
        <v>50.569220838095021</v>
      </c>
      <c r="F15" s="15"/>
      <c r="G15" s="15">
        <f>[4]FP!U7</f>
        <v>129594.45991000001</v>
      </c>
      <c r="H15" s="15">
        <f>[3]CAR!G15</f>
        <v>88962.202259999991</v>
      </c>
      <c r="I15" s="15">
        <f t="shared" si="2"/>
        <v>40632.257650000014</v>
      </c>
      <c r="J15" s="15">
        <f t="shared" si="3"/>
        <v>45.673619377416728</v>
      </c>
      <c r="K15" s="15"/>
      <c r="L15" s="15">
        <f>[5]FP!U7</f>
        <v>9882.6785600000003</v>
      </c>
      <c r="M15" s="15">
        <f>[3]CAR!L15</f>
        <v>6717.2657299999992</v>
      </c>
      <c r="N15" s="15">
        <f t="shared" si="4"/>
        <v>3165.4128300000011</v>
      </c>
      <c r="O15" s="15">
        <f t="shared" si="5"/>
        <v>47.1235314670215</v>
      </c>
      <c r="P15" s="15"/>
      <c r="Q15" s="15">
        <f>[6]FP!U7</f>
        <v>15973.40381</v>
      </c>
      <c r="R15" s="15">
        <f>[3]CAR!Q15</f>
        <v>10697.633189999999</v>
      </c>
      <c r="S15" s="15">
        <f t="shared" si="6"/>
        <v>5275.7706200000011</v>
      </c>
      <c r="T15" s="15">
        <f t="shared" si="7"/>
        <v>49.317176297760142</v>
      </c>
      <c r="U15" s="15"/>
      <c r="V15" s="15">
        <f>[7]FP!U7</f>
        <v>6607.3882299999996</v>
      </c>
      <c r="W15" s="15">
        <f>[3]CAR!V15</f>
        <v>4406.6762200000003</v>
      </c>
      <c r="X15" s="15">
        <f t="shared" si="8"/>
        <v>2200.7120099999993</v>
      </c>
      <c r="Y15" s="15">
        <f t="shared" si="9"/>
        <v>49.940406331917877</v>
      </c>
      <c r="Z15" s="15"/>
      <c r="AA15" s="15">
        <f t="shared" si="12"/>
        <v>179909.97610999999</v>
      </c>
      <c r="AB15" s="15">
        <f t="shared" si="12"/>
        <v>122640.14850999998</v>
      </c>
      <c r="AC15" s="15">
        <f t="shared" si="10"/>
        <v>57269.827600000004</v>
      </c>
      <c r="AD15" s="15">
        <f t="shared" si="11"/>
        <v>46.697454541430425</v>
      </c>
    </row>
    <row r="16" spans="1:35" ht="15" customHeight="1" x14ac:dyDescent="0.2">
      <c r="A16" s="16" t="s">
        <v>15</v>
      </c>
      <c r="B16" s="15">
        <f>[2]FP!U10</f>
        <v>72825.811629999997</v>
      </c>
      <c r="C16" s="15">
        <f>[3]CAR!B16</f>
        <v>57567.620650000012</v>
      </c>
      <c r="D16" s="15">
        <f t="shared" si="0"/>
        <v>15258.190979999985</v>
      </c>
      <c r="E16" s="15">
        <f t="shared" si="1"/>
        <v>26.504814351746152</v>
      </c>
      <c r="F16" s="15"/>
      <c r="G16" s="15">
        <f>[4]FP!U10</f>
        <v>408845.10135999997</v>
      </c>
      <c r="H16" s="15">
        <f>[3]CAR!G16</f>
        <v>368650.63266999996</v>
      </c>
      <c r="I16" s="15">
        <f t="shared" si="2"/>
        <v>40194.468690000009</v>
      </c>
      <c r="J16" s="15">
        <f t="shared" si="3"/>
        <v>10.903132974134985</v>
      </c>
      <c r="K16" s="15"/>
      <c r="L16" s="15">
        <f>[5]FP!U10</f>
        <v>13364.726030000002</v>
      </c>
      <c r="M16" s="15">
        <f>[3]CAR!L16</f>
        <v>9342.0634900000005</v>
      </c>
      <c r="N16" s="15">
        <f t="shared" si="4"/>
        <v>4022.6625400000012</v>
      </c>
      <c r="O16" s="15">
        <f t="shared" si="5"/>
        <v>43.059678884712874</v>
      </c>
      <c r="P16" s="15"/>
      <c r="Q16" s="15">
        <f>[6]FP!U10</f>
        <v>-7.0000000000000007E-2</v>
      </c>
      <c r="R16" s="15">
        <f>[3]CAR!Q16</f>
        <v>0</v>
      </c>
      <c r="S16" s="15">
        <f t="shared" si="6"/>
        <v>-7.0000000000000007E-2</v>
      </c>
      <c r="T16" s="15"/>
      <c r="U16" s="15"/>
      <c r="V16" s="15">
        <f>[7]FP!U10</f>
        <v>20195.78586</v>
      </c>
      <c r="W16" s="15">
        <f>[3]CAR!V16</f>
        <v>29289.028300000002</v>
      </c>
      <c r="X16" s="15">
        <f t="shared" si="8"/>
        <v>-9093.2424400000018</v>
      </c>
      <c r="Y16" s="15">
        <f t="shared" si="9"/>
        <v>-31.046582859834928</v>
      </c>
      <c r="Z16" s="15"/>
      <c r="AA16" s="15">
        <f t="shared" si="12"/>
        <v>515231.35488</v>
      </c>
      <c r="AB16" s="15">
        <f t="shared" si="12"/>
        <v>464849.34510999999</v>
      </c>
      <c r="AC16" s="15">
        <f t="shared" si="10"/>
        <v>50382.009770000004</v>
      </c>
      <c r="AD16" s="15">
        <f t="shared" si="11"/>
        <v>10.838352317798321</v>
      </c>
    </row>
    <row r="17" spans="1:32" ht="15" customHeight="1" x14ac:dyDescent="0.2">
      <c r="A17" s="16" t="s">
        <v>16</v>
      </c>
      <c r="B17" s="15">
        <f>[2]FP!U11</f>
        <v>0</v>
      </c>
      <c r="C17" s="15">
        <f>[3]CAR!B17</f>
        <v>0</v>
      </c>
      <c r="D17" s="15">
        <f t="shared" si="0"/>
        <v>0</v>
      </c>
      <c r="E17" s="15">
        <v>0</v>
      </c>
      <c r="F17" s="15"/>
      <c r="G17" s="15">
        <f>[4]FP!U11</f>
        <v>0</v>
      </c>
      <c r="H17" s="15">
        <f>[3]CAR!G17</f>
        <v>0</v>
      </c>
      <c r="I17" s="15">
        <f t="shared" si="2"/>
        <v>0</v>
      </c>
      <c r="J17" s="15">
        <v>0</v>
      </c>
      <c r="K17" s="15"/>
      <c r="L17" s="15">
        <f>[5]FP!U11</f>
        <v>0</v>
      </c>
      <c r="M17" s="15">
        <f>[3]CAR!L17</f>
        <v>0</v>
      </c>
      <c r="N17" s="15">
        <f t="shared" si="4"/>
        <v>0</v>
      </c>
      <c r="O17" s="15">
        <v>0</v>
      </c>
      <c r="P17" s="15"/>
      <c r="Q17" s="15">
        <f>[6]FP!U11</f>
        <v>0</v>
      </c>
      <c r="R17" s="15">
        <f>[3]CAR!Q17</f>
        <v>0</v>
      </c>
      <c r="S17" s="15">
        <f t="shared" si="6"/>
        <v>0</v>
      </c>
      <c r="T17" s="15"/>
      <c r="U17" s="15"/>
      <c r="V17" s="15">
        <f>[7]FP!U11</f>
        <v>274.48855000000003</v>
      </c>
      <c r="W17" s="15">
        <f>[3]CAR!V17</f>
        <v>219.66730000000001</v>
      </c>
      <c r="X17" s="15">
        <f t="shared" si="8"/>
        <v>54.82125000000002</v>
      </c>
      <c r="Y17" s="15">
        <f>X17/W17*100</f>
        <v>24.956491020739101</v>
      </c>
      <c r="Z17" s="15"/>
      <c r="AA17" s="15">
        <f t="shared" si="12"/>
        <v>274.48855000000003</v>
      </c>
      <c r="AB17" s="15">
        <f t="shared" si="12"/>
        <v>219.66730000000001</v>
      </c>
      <c r="AC17" s="15">
        <f t="shared" si="10"/>
        <v>54.82125000000002</v>
      </c>
      <c r="AD17" s="15">
        <f t="shared" si="11"/>
        <v>24.956491020739101</v>
      </c>
    </row>
    <row r="18" spans="1:32" ht="15" customHeight="1" x14ac:dyDescent="0.2">
      <c r="A18" s="16" t="s">
        <v>17</v>
      </c>
      <c r="B18" s="15">
        <f>[2]FP!U12</f>
        <v>0</v>
      </c>
      <c r="C18" s="15">
        <f>[3]CAR!B18</f>
        <v>0</v>
      </c>
      <c r="D18" s="15">
        <f t="shared" si="0"/>
        <v>0</v>
      </c>
      <c r="E18" s="15">
        <v>0</v>
      </c>
      <c r="F18" s="15"/>
      <c r="G18" s="15">
        <f>[4]FP!U12</f>
        <v>0</v>
      </c>
      <c r="H18" s="15">
        <f>[3]CAR!G18</f>
        <v>0</v>
      </c>
      <c r="I18" s="15">
        <f t="shared" si="2"/>
        <v>0</v>
      </c>
      <c r="J18" s="15">
        <v>0</v>
      </c>
      <c r="K18" s="15"/>
      <c r="L18" s="15">
        <f>[5]FP!U12</f>
        <v>0</v>
      </c>
      <c r="M18" s="15">
        <f>[3]CAR!L18</f>
        <v>0</v>
      </c>
      <c r="N18" s="15">
        <f t="shared" si="4"/>
        <v>0</v>
      </c>
      <c r="O18" s="15">
        <v>0</v>
      </c>
      <c r="P18" s="15"/>
      <c r="Q18" s="15">
        <f>[6]FP!U12</f>
        <v>0</v>
      </c>
      <c r="R18" s="15">
        <f>[3]CAR!Q18</f>
        <v>510.55898000000002</v>
      </c>
      <c r="S18" s="15">
        <f t="shared" si="6"/>
        <v>-510.55898000000002</v>
      </c>
      <c r="T18" s="15">
        <f t="shared" si="7"/>
        <v>-100</v>
      </c>
      <c r="U18" s="15"/>
      <c r="V18" s="15">
        <f>[7]FP!U12</f>
        <v>0</v>
      </c>
      <c r="W18" s="15">
        <f>[3]CAR!V18</f>
        <v>0</v>
      </c>
      <c r="X18" s="15">
        <f t="shared" si="8"/>
        <v>0</v>
      </c>
      <c r="Y18" s="15"/>
      <c r="Z18" s="15"/>
      <c r="AA18" s="15">
        <f t="shared" si="12"/>
        <v>0</v>
      </c>
      <c r="AB18" s="15">
        <f t="shared" si="12"/>
        <v>510.55898000000002</v>
      </c>
      <c r="AC18" s="15">
        <f t="shared" si="10"/>
        <v>-510.55898000000002</v>
      </c>
      <c r="AD18" s="15">
        <f t="shared" si="11"/>
        <v>-100</v>
      </c>
    </row>
    <row r="19" spans="1:32" ht="15" customHeight="1" x14ac:dyDescent="0.2">
      <c r="A19" s="14" t="s">
        <v>18</v>
      </c>
      <c r="B19" s="17">
        <f>B13-B14-B15-B16-B17-B18</f>
        <v>621382.03836000012</v>
      </c>
      <c r="C19" s="17">
        <f>[3]CAR!B19</f>
        <v>661390.06436000008</v>
      </c>
      <c r="D19" s="17">
        <f t="shared" si="0"/>
        <v>-40008.025999999954</v>
      </c>
      <c r="E19" s="17">
        <f t="shared" si="1"/>
        <v>-6.0490817984564185</v>
      </c>
      <c r="F19" s="17"/>
      <c r="G19" s="17">
        <f>G13-G14-G15-G16-G17-G18</f>
        <v>3444097.3780399999</v>
      </c>
      <c r="H19" s="17">
        <f>[3]CAR!G19</f>
        <v>3076908.2230400005</v>
      </c>
      <c r="I19" s="17">
        <f t="shared" si="2"/>
        <v>367189.15499999933</v>
      </c>
      <c r="J19" s="17">
        <f t="shared" si="3"/>
        <v>11.933705147604782</v>
      </c>
      <c r="K19" s="17"/>
      <c r="L19" s="17">
        <f>L13-L14-L15-L16-L17-L18</f>
        <v>260337.88456000006</v>
      </c>
      <c r="M19" s="17">
        <f>[3]CAR!L19</f>
        <v>247087.21745000003</v>
      </c>
      <c r="N19" s="17">
        <f t="shared" si="4"/>
        <v>13250.667110000039</v>
      </c>
      <c r="O19" s="17">
        <f t="shared" si="5"/>
        <v>5.3627489300135132</v>
      </c>
      <c r="P19" s="17"/>
      <c r="Q19" s="17">
        <f>Q13-Q14-Q15-Q16-Q17-Q18</f>
        <v>617728.86698999989</v>
      </c>
      <c r="R19" s="17">
        <f>[3]CAR!Q19</f>
        <v>633016.14494999999</v>
      </c>
      <c r="S19" s="17">
        <f t="shared" si="6"/>
        <v>-15287.277960000094</v>
      </c>
      <c r="T19" s="17">
        <f t="shared" si="7"/>
        <v>-2.4149902150138036</v>
      </c>
      <c r="U19" s="17"/>
      <c r="V19" s="17">
        <f>V13-V14-V15-V16-V17-V18</f>
        <v>229315.07846999998</v>
      </c>
      <c r="W19" s="17">
        <f>[3]CAR!V19</f>
        <v>263267.28957999998</v>
      </c>
      <c r="X19" s="17">
        <f t="shared" si="8"/>
        <v>-33952.211110000004</v>
      </c>
      <c r="Y19" s="17">
        <f t="shared" si="9"/>
        <v>-12.896479150207082</v>
      </c>
      <c r="Z19" s="17"/>
      <c r="AA19" s="17">
        <f>AA13-AA14-AA15-AA16-AA17-AA18</f>
        <v>5172861.2464199997</v>
      </c>
      <c r="AB19" s="17">
        <f>AB13-AB14-AB15-AB16-AB17-AB18</f>
        <v>4881668.9393800013</v>
      </c>
      <c r="AC19" s="17">
        <f>AA19-AB19</f>
        <v>291192.30703999847</v>
      </c>
      <c r="AD19" s="17">
        <f t="shared" si="11"/>
        <v>5.9650154620477291</v>
      </c>
    </row>
    <row r="20" spans="1:32" ht="15" customHeight="1" x14ac:dyDescent="0.2">
      <c r="A20" s="14" t="s">
        <v>19</v>
      </c>
      <c r="B20" s="17">
        <f>[2]FP!$U$14</f>
        <v>22653.124640000002</v>
      </c>
      <c r="C20" s="17">
        <f>[3]CAR!B20</f>
        <v>26808.919559999998</v>
      </c>
      <c r="D20" s="17">
        <f t="shared" si="0"/>
        <v>-4155.7949199999966</v>
      </c>
      <c r="E20" s="17">
        <f t="shared" si="1"/>
        <v>-15.501538249980849</v>
      </c>
      <c r="F20" s="17"/>
      <c r="G20" s="17">
        <f>[4]FP!$U$14</f>
        <v>120923.43434000001</v>
      </c>
      <c r="H20" s="17">
        <f>[3]CAR!G20</f>
        <v>69213.375740000003</v>
      </c>
      <c r="I20" s="17">
        <f t="shared" si="2"/>
        <v>51710.058600000004</v>
      </c>
      <c r="J20" s="17">
        <f t="shared" si="3"/>
        <v>74.711077226241358</v>
      </c>
      <c r="K20" s="17"/>
      <c r="L20" s="17">
        <f>[5]FP!$U$14</f>
        <v>24669.246279999999</v>
      </c>
      <c r="M20" s="17">
        <f>[3]CAR!L20</f>
        <v>12359.153590000002</v>
      </c>
      <c r="N20" s="17">
        <f t="shared" si="4"/>
        <v>12310.092689999998</v>
      </c>
      <c r="O20" s="17">
        <f t="shared" si="5"/>
        <v>99.603039968370481</v>
      </c>
      <c r="P20" s="17"/>
      <c r="Q20" s="17">
        <f>[6]FP!$U$14</f>
        <v>12026.27298</v>
      </c>
      <c r="R20" s="17">
        <f>[3]CAR!Q20</f>
        <v>14487.041159999999</v>
      </c>
      <c r="S20" s="17">
        <f t="shared" si="6"/>
        <v>-2460.7681799999991</v>
      </c>
      <c r="T20" s="17">
        <f t="shared" si="7"/>
        <v>-16.985995641362557</v>
      </c>
      <c r="U20" s="17"/>
      <c r="V20" s="17">
        <f>[7]FP!$U$14</f>
        <v>17245.703860000001</v>
      </c>
      <c r="W20" s="17">
        <f>[3]CAR!V20</f>
        <v>27980.487949999995</v>
      </c>
      <c r="X20" s="17">
        <f t="shared" si="8"/>
        <v>-10734.784089999994</v>
      </c>
      <c r="Y20" s="17">
        <f t="shared" si="9"/>
        <v>-38.365249773994726</v>
      </c>
      <c r="Z20" s="17"/>
      <c r="AA20" s="17">
        <f>+B20+G20+V20+L20+Q20</f>
        <v>197517.78210000001</v>
      </c>
      <c r="AB20" s="17">
        <f>+C20+H20+W20+M20+R20</f>
        <v>150848.97799999997</v>
      </c>
      <c r="AC20" s="17">
        <f>AA20-AB20</f>
        <v>46668.804100000038</v>
      </c>
      <c r="AD20" s="17">
        <f t="shared" si="11"/>
        <v>30.937434723621426</v>
      </c>
    </row>
    <row r="21" spans="1:32" ht="15" customHeight="1" x14ac:dyDescent="0.2">
      <c r="A21" s="14" t="s">
        <v>20</v>
      </c>
      <c r="B21" s="17">
        <f>B19+B20</f>
        <v>644035.16300000018</v>
      </c>
      <c r="C21" s="17">
        <f>[3]CAR!B21</f>
        <v>688198.98392000003</v>
      </c>
      <c r="D21" s="17">
        <f t="shared" si="0"/>
        <v>-44163.820919999853</v>
      </c>
      <c r="E21" s="17">
        <f t="shared" si="1"/>
        <v>-6.4173039995557</v>
      </c>
      <c r="F21" s="17"/>
      <c r="G21" s="17">
        <f>G19+G20</f>
        <v>3565020.81238</v>
      </c>
      <c r="H21" s="17">
        <f>[3]CAR!G21</f>
        <v>3146121.5987800006</v>
      </c>
      <c r="I21" s="17">
        <f t="shared" si="2"/>
        <v>418899.21359999944</v>
      </c>
      <c r="J21" s="17">
        <f t="shared" si="3"/>
        <v>13.31478140458524</v>
      </c>
      <c r="K21" s="17"/>
      <c r="L21" s="17">
        <f>L19+L20</f>
        <v>285007.13084000006</v>
      </c>
      <c r="M21" s="17">
        <f>[3]CAR!L21</f>
        <v>259446.37104000003</v>
      </c>
      <c r="N21" s="17">
        <f t="shared" si="4"/>
        <v>25560.759800000029</v>
      </c>
      <c r="O21" s="17">
        <f t="shared" si="5"/>
        <v>9.852039825239725</v>
      </c>
      <c r="P21" s="17"/>
      <c r="Q21" s="17">
        <f>Q19+Q20</f>
        <v>629755.1399699999</v>
      </c>
      <c r="R21" s="17">
        <f>[3]CAR!Q21</f>
        <v>647503.18611000001</v>
      </c>
      <c r="S21" s="17">
        <f t="shared" si="6"/>
        <v>-17748.046140000108</v>
      </c>
      <c r="T21" s="17">
        <f t="shared" si="7"/>
        <v>-2.740997499429294</v>
      </c>
      <c r="U21" s="17"/>
      <c r="V21" s="17">
        <f>V19+V20</f>
        <v>246560.78232999999</v>
      </c>
      <c r="W21" s="17">
        <f>[3]CAR!V21</f>
        <v>291247.77752999996</v>
      </c>
      <c r="X21" s="17">
        <f t="shared" si="8"/>
        <v>-44686.995199999976</v>
      </c>
      <c r="Y21" s="17">
        <f t="shared" si="9"/>
        <v>-15.343291399158229</v>
      </c>
      <c r="Z21" s="17"/>
      <c r="AA21" s="17">
        <f>AA19+AA20</f>
        <v>5370379.0285200002</v>
      </c>
      <c r="AB21" s="17">
        <f>AB19+AB20</f>
        <v>5032517.9173800014</v>
      </c>
      <c r="AC21" s="17">
        <f>AA21-AB21</f>
        <v>337861.11113999877</v>
      </c>
      <c r="AD21" s="17">
        <f t="shared" si="11"/>
        <v>6.7135600247578235</v>
      </c>
    </row>
    <row r="22" spans="1:32" ht="15" customHeight="1" x14ac:dyDescent="0.2">
      <c r="A22" s="14" t="s">
        <v>21</v>
      </c>
      <c r="B22" s="17">
        <f>[2]FP!$U$16</f>
        <v>630100.25674999994</v>
      </c>
      <c r="C22" s="17">
        <f>[3]CAR!B22</f>
        <v>563222.51827999996</v>
      </c>
      <c r="D22" s="17">
        <f t="shared" si="0"/>
        <v>66877.738469999982</v>
      </c>
      <c r="E22" s="17">
        <f t="shared" si="1"/>
        <v>11.874123689911212</v>
      </c>
      <c r="F22" s="17"/>
      <c r="G22" s="17">
        <f>[4]FP!$U$16</f>
        <v>3096686.7712500002</v>
      </c>
      <c r="H22" s="17">
        <f>[3]CAR!G22</f>
        <v>2640086.9749800004</v>
      </c>
      <c r="I22" s="17">
        <f t="shared" si="2"/>
        <v>456599.79626999982</v>
      </c>
      <c r="J22" s="17">
        <f t="shared" si="3"/>
        <v>17.294877047505555</v>
      </c>
      <c r="K22" s="17"/>
      <c r="L22" s="17">
        <f>[5]FP!$U$16</f>
        <v>197728.97235</v>
      </c>
      <c r="M22" s="17">
        <f>[3]CAR!L22</f>
        <v>178655.23303999999</v>
      </c>
      <c r="N22" s="17">
        <f t="shared" si="4"/>
        <v>19073.739310000004</v>
      </c>
      <c r="O22" s="17">
        <f t="shared" si="5"/>
        <v>10.676283580078223</v>
      </c>
      <c r="P22" s="17"/>
      <c r="Q22" s="17">
        <f>[6]FP!$U$16</f>
        <v>492967.73918000003</v>
      </c>
      <c r="R22" s="17">
        <f>[3]CAR!Q22</f>
        <v>512083.73667999997</v>
      </c>
      <c r="S22" s="17">
        <f t="shared" si="6"/>
        <v>-19115.997499999939</v>
      </c>
      <c r="T22" s="17">
        <f t="shared" si="7"/>
        <v>-3.7329827390994623</v>
      </c>
      <c r="U22" s="17"/>
      <c r="V22" s="17">
        <f>[7]FP!$U$16</f>
        <v>169816.92155</v>
      </c>
      <c r="W22" s="17">
        <f>[3]CAR!V22</f>
        <v>222108.66052</v>
      </c>
      <c r="X22" s="17">
        <f t="shared" si="8"/>
        <v>-52291.738970000006</v>
      </c>
      <c r="Y22" s="17">
        <f t="shared" si="9"/>
        <v>-23.54331382107063</v>
      </c>
      <c r="Z22" s="17"/>
      <c r="AA22" s="17">
        <f>+B22+G22+V22+L22+Q22</f>
        <v>4587300.66108</v>
      </c>
      <c r="AB22" s="17">
        <f>+C22+H22+W22+M22+R22</f>
        <v>4116157.1235000002</v>
      </c>
      <c r="AC22" s="17">
        <f>AA22-AB22</f>
        <v>471143.53757999977</v>
      </c>
      <c r="AD22" s="17">
        <f t="shared" si="11"/>
        <v>11.446199050326406</v>
      </c>
    </row>
    <row r="23" spans="1:32" ht="15" customHeight="1" x14ac:dyDescent="0.2">
      <c r="A23" s="14" t="s">
        <v>22</v>
      </c>
      <c r="B23" s="17">
        <f>ROUND((B22/B21*100),0)</f>
        <v>98</v>
      </c>
      <c r="C23" s="17">
        <f>[3]CAR!B23</f>
        <v>82</v>
      </c>
      <c r="D23" s="18"/>
      <c r="E23" s="17">
        <f>B23-C23</f>
        <v>16</v>
      </c>
      <c r="F23" s="17"/>
      <c r="G23" s="17">
        <f>ROUND((G22/G21*100),0)</f>
        <v>87</v>
      </c>
      <c r="H23" s="17">
        <f>[3]CAR!G23</f>
        <v>84</v>
      </c>
      <c r="I23" s="18"/>
      <c r="J23" s="17">
        <f>G23-H23</f>
        <v>3</v>
      </c>
      <c r="K23" s="17"/>
      <c r="L23" s="17">
        <f>ROUND((L22/L21*100),0)</f>
        <v>69</v>
      </c>
      <c r="M23" s="17">
        <f>[3]CAR!L23</f>
        <v>69</v>
      </c>
      <c r="N23" s="18"/>
      <c r="O23" s="17">
        <f>L23-M23</f>
        <v>0</v>
      </c>
      <c r="P23" s="17"/>
      <c r="Q23" s="17">
        <f>ROUND((Q22/Q21*100),0)</f>
        <v>78</v>
      </c>
      <c r="R23" s="17">
        <f>[3]CAR!Q23</f>
        <v>79</v>
      </c>
      <c r="S23" s="18"/>
      <c r="T23" s="17">
        <f>Q23-R23</f>
        <v>-1</v>
      </c>
      <c r="U23" s="17"/>
      <c r="V23" s="17">
        <f>ROUND((V22/V21*100),0)</f>
        <v>69</v>
      </c>
      <c r="W23" s="17">
        <f>[3]CAR!V23</f>
        <v>76</v>
      </c>
      <c r="X23" s="18"/>
      <c r="Y23" s="17">
        <f>V23-W23</f>
        <v>-7</v>
      </c>
      <c r="Z23" s="17"/>
      <c r="AA23" s="17">
        <f>ROUND((AA22/AA21*100),0)</f>
        <v>85</v>
      </c>
      <c r="AB23" s="17">
        <f>ROUND((AB22/AB21*100),0)</f>
        <v>82</v>
      </c>
      <c r="AC23" s="18"/>
      <c r="AD23" s="17">
        <f>AA23-AB23</f>
        <v>3</v>
      </c>
    </row>
    <row r="24" spans="1:32" ht="15" customHeight="1" x14ac:dyDescent="0.2">
      <c r="A24" s="14" t="s">
        <v>23</v>
      </c>
      <c r="B24" s="17">
        <f>[2]FP!$U$18</f>
        <v>78137.458939999997</v>
      </c>
      <c r="C24" s="17">
        <f>[3]CAR!B24</f>
        <v>84304.821639999995</v>
      </c>
      <c r="D24" s="17">
        <f>B24-C24</f>
        <v>-6167.3626999999979</v>
      </c>
      <c r="E24" s="17">
        <f>D24/C24*100</f>
        <v>-7.3155515663575965</v>
      </c>
      <c r="F24" s="17"/>
      <c r="G24" s="17">
        <f>[4]FP!$U$18</f>
        <v>356028.28677000001</v>
      </c>
      <c r="H24" s="17">
        <f>[3]CAR!G24</f>
        <v>354038.79407</v>
      </c>
      <c r="I24" s="17">
        <f>G24-H24</f>
        <v>1989.4927000000025</v>
      </c>
      <c r="J24" s="17">
        <f>I24/H24*100</f>
        <v>0.56194200560027974</v>
      </c>
      <c r="K24" s="17"/>
      <c r="L24" s="17">
        <f>[5]FP!$U$18</f>
        <v>51633.041530000002</v>
      </c>
      <c r="M24" s="17">
        <f>[3]CAR!L24</f>
        <v>56080.105540000004</v>
      </c>
      <c r="N24" s="17">
        <f>L24-M24</f>
        <v>-4447.0640100000019</v>
      </c>
      <c r="O24" s="17">
        <f>N24/M24*100</f>
        <v>-7.9298424408778336</v>
      </c>
      <c r="P24" s="17"/>
      <c r="Q24" s="17">
        <f>[6]FP!$U$18</f>
        <v>75727.864059999993</v>
      </c>
      <c r="R24" s="17">
        <f>[3]CAR!Q24</f>
        <v>76152.574779999995</v>
      </c>
      <c r="S24" s="17">
        <f>Q24-R24</f>
        <v>-424.71072000000277</v>
      </c>
      <c r="T24" s="17">
        <f>S24/R24*100</f>
        <v>-0.55771025632024307</v>
      </c>
      <c r="U24" s="17"/>
      <c r="V24" s="17">
        <f>[7]FP!$U$18</f>
        <v>59022.104340000005</v>
      </c>
      <c r="W24" s="17">
        <f>[3]CAR!V24</f>
        <v>48160.842340000003</v>
      </c>
      <c r="X24" s="17">
        <f>V24-W24</f>
        <v>10861.262000000002</v>
      </c>
      <c r="Y24" s="17">
        <f>X24/W24*100</f>
        <v>22.552059873294986</v>
      </c>
      <c r="Z24" s="17"/>
      <c r="AA24" s="17">
        <f>+B24+G24+V24+L24+Q24</f>
        <v>620548.7556400001</v>
      </c>
      <c r="AB24" s="17">
        <f>+C24+H24+W24+M24+R24</f>
        <v>618737.13837000006</v>
      </c>
      <c r="AC24" s="17">
        <f>AA24-AB24</f>
        <v>1811.6172700000461</v>
      </c>
      <c r="AD24" s="17">
        <f>AC24/AB24*100</f>
        <v>0.29279271562275494</v>
      </c>
    </row>
    <row r="25" spans="1:32" ht="15" customHeight="1" x14ac:dyDescent="0.2">
      <c r="A25" s="14" t="s">
        <v>22</v>
      </c>
      <c r="B25" s="17">
        <f>ROUND((B24/B21*100),0)</f>
        <v>12</v>
      </c>
      <c r="C25" s="17">
        <f>[3]CAR!B25</f>
        <v>12</v>
      </c>
      <c r="D25" s="17"/>
      <c r="E25" s="17">
        <f>B25-C25</f>
        <v>0</v>
      </c>
      <c r="F25" s="17"/>
      <c r="G25" s="17">
        <f>ROUND((G24/G21*100),0)</f>
        <v>10</v>
      </c>
      <c r="H25" s="17">
        <f>[3]CAR!G25</f>
        <v>11</v>
      </c>
      <c r="I25" s="17"/>
      <c r="J25" s="17">
        <f>G25-H25</f>
        <v>-1</v>
      </c>
      <c r="K25" s="17"/>
      <c r="L25" s="17">
        <f>ROUND((L24/L21*100),0)</f>
        <v>18</v>
      </c>
      <c r="M25" s="17">
        <f>[3]CAR!L25</f>
        <v>22</v>
      </c>
      <c r="N25" s="17"/>
      <c r="O25" s="17">
        <f>L25-M25</f>
        <v>-4</v>
      </c>
      <c r="P25" s="17"/>
      <c r="Q25" s="17">
        <f>ROUND((Q24/Q21*100),0)</f>
        <v>12</v>
      </c>
      <c r="R25" s="17">
        <f>[3]CAR!Q25</f>
        <v>12</v>
      </c>
      <c r="S25" s="17"/>
      <c r="T25" s="17">
        <f>Q25-R25</f>
        <v>0</v>
      </c>
      <c r="U25" s="17"/>
      <c r="V25" s="17">
        <f>ROUND((V24/V21*100),0)</f>
        <v>24</v>
      </c>
      <c r="W25" s="17">
        <f>[3]CAR!V25</f>
        <v>17</v>
      </c>
      <c r="X25" s="17"/>
      <c r="Y25" s="17">
        <f>V25-W25</f>
        <v>7</v>
      </c>
      <c r="Z25" s="17"/>
      <c r="AA25" s="17">
        <f>ROUND((AA24/AA21*100),0)</f>
        <v>12</v>
      </c>
      <c r="AB25" s="17">
        <f>ROUND((AB24/AB21*100),0)</f>
        <v>12</v>
      </c>
      <c r="AC25" s="17"/>
      <c r="AD25" s="17">
        <f>AA25-AB25</f>
        <v>0</v>
      </c>
      <c r="AE25" s="19"/>
      <c r="AF25" s="19"/>
    </row>
    <row r="26" spans="1:32" ht="15" customHeight="1" x14ac:dyDescent="0.2">
      <c r="A26" s="14" t="s">
        <v>24</v>
      </c>
      <c r="B26" s="17">
        <f>B21-B22-B24</f>
        <v>-64202.552689999764</v>
      </c>
      <c r="C26" s="17">
        <f>[3]CAR!B26</f>
        <v>40671.644000000073</v>
      </c>
      <c r="D26" s="17">
        <f>B26-C26</f>
        <v>-104874.19668999984</v>
      </c>
      <c r="E26" s="17">
        <f>D26/C26*100</f>
        <v>-257.85580904966531</v>
      </c>
      <c r="F26" s="17"/>
      <c r="G26" s="17">
        <f>G21-G22-G24</f>
        <v>112305.75435999979</v>
      </c>
      <c r="H26" s="17">
        <f>[3]CAR!G26</f>
        <v>151995.82973000017</v>
      </c>
      <c r="I26" s="17">
        <f>G26-H26</f>
        <v>-39690.075370000384</v>
      </c>
      <c r="J26" s="17">
        <f>I26/H26*100</f>
        <v>-26.112608115962377</v>
      </c>
      <c r="K26" s="17"/>
      <c r="L26" s="17">
        <f>L21-L22-L24</f>
        <v>35645.116960000058</v>
      </c>
      <c r="M26" s="17">
        <f>[3]CAR!L26</f>
        <v>24711.032460000031</v>
      </c>
      <c r="N26" s="17">
        <f>L26-M26</f>
        <v>10934.084500000026</v>
      </c>
      <c r="O26" s="17">
        <f>N26/M26*100</f>
        <v>44.247784942612682</v>
      </c>
      <c r="P26" s="17"/>
      <c r="Q26" s="17">
        <f>Q21-Q22-Q24</f>
        <v>61059.536729999876</v>
      </c>
      <c r="R26" s="17">
        <f>[3]CAR!Q26</f>
        <v>59266.874650000042</v>
      </c>
      <c r="S26" s="17">
        <f>Q26-R26</f>
        <v>1792.6620799998345</v>
      </c>
      <c r="T26" s="17">
        <f>S26/R26*100</f>
        <v>3.0247285529840795</v>
      </c>
      <c r="U26" s="17"/>
      <c r="V26" s="17">
        <f>V21-V22-V24</f>
        <v>17721.756439999983</v>
      </c>
      <c r="W26" s="17">
        <f>[3]CAR!V26</f>
        <v>20978.274669999955</v>
      </c>
      <c r="X26" s="17">
        <f>V26-W26</f>
        <v>-3256.5182299999724</v>
      </c>
      <c r="Y26" s="17">
        <f>X26/W26*100</f>
        <v>-15.523289122803632</v>
      </c>
      <c r="Z26" s="17"/>
      <c r="AA26" s="17">
        <f>AA21-AA22-AA24</f>
        <v>162529.61180000007</v>
      </c>
      <c r="AB26" s="17">
        <f>AB21-AB22-AB24</f>
        <v>297623.65551000112</v>
      </c>
      <c r="AC26" s="17">
        <f>AA26-AB26</f>
        <v>-135094.04371000105</v>
      </c>
      <c r="AD26" s="17">
        <f>AC26/AB26*100</f>
        <v>-45.390895921396762</v>
      </c>
    </row>
    <row r="27" spans="1:32" ht="15" customHeight="1" x14ac:dyDescent="0.2">
      <c r="A27" s="14" t="s">
        <v>25</v>
      </c>
      <c r="B27" s="17">
        <f>[2]FP!U21</f>
        <v>19468.85716</v>
      </c>
      <c r="C27" s="17">
        <f>[3]CAR!B27</f>
        <v>16906.643610000003</v>
      </c>
      <c r="D27" s="17">
        <f>B27-C27</f>
        <v>2562.2135499999968</v>
      </c>
      <c r="E27" s="17">
        <f>D27/C27*100</f>
        <v>15.155069268062702</v>
      </c>
      <c r="F27" s="17"/>
      <c r="G27" s="17">
        <f>[4]FP!U21</f>
        <v>100840.84364000001</v>
      </c>
      <c r="H27" s="17">
        <f>[3]CAR!G27</f>
        <v>96965.382760000008</v>
      </c>
      <c r="I27" s="17">
        <f>G27-H27</f>
        <v>3875.4608799999987</v>
      </c>
      <c r="J27" s="17">
        <f>I27/H27*100</f>
        <v>3.9967468489163718</v>
      </c>
      <c r="K27" s="17"/>
      <c r="L27" s="17">
        <f>[5]FP!U21</f>
        <v>3528.4193599999999</v>
      </c>
      <c r="M27" s="17">
        <f>[3]CAR!L27</f>
        <v>3526.7171000000003</v>
      </c>
      <c r="N27" s="17">
        <f>L27-M27</f>
        <v>1.7022599999995691</v>
      </c>
      <c r="O27" s="17">
        <f>N27/M27*100</f>
        <v>4.8267551712598916E-2</v>
      </c>
      <c r="P27" s="17"/>
      <c r="Q27" s="17">
        <f>[6]FP!U21</f>
        <v>28792.007539999999</v>
      </c>
      <c r="R27" s="17">
        <f>[3]CAR!Q27</f>
        <v>27800.338230000001</v>
      </c>
      <c r="S27" s="17">
        <f>Q27-R27</f>
        <v>991.66930999999749</v>
      </c>
      <c r="T27" s="17">
        <f>S27/R27*100</f>
        <v>3.5671123919271732</v>
      </c>
      <c r="U27" s="17"/>
      <c r="V27" s="17">
        <f>[7]FP!U21</f>
        <v>16072.175810000001</v>
      </c>
      <c r="W27" s="17">
        <f>[3]CAR!V27</f>
        <v>14383.24525</v>
      </c>
      <c r="X27" s="17">
        <f>V27-W27</f>
        <v>1688.9305600000007</v>
      </c>
      <c r="Y27" s="17">
        <f>X27/W27*100</f>
        <v>11.742346950525652</v>
      </c>
      <c r="Z27" s="17"/>
      <c r="AA27" s="17">
        <f>+B27+G27+V27+L27+Q27</f>
        <v>168702.30351</v>
      </c>
      <c r="AB27" s="17">
        <f>+C27+H27+W27+M27+R27</f>
        <v>159582.32695000002</v>
      </c>
      <c r="AC27" s="17">
        <f>AA27-AB27</f>
        <v>9119.976559999981</v>
      </c>
      <c r="AD27" s="17">
        <f>AC27/AB27*100</f>
        <v>5.7149038582808931</v>
      </c>
    </row>
    <row r="28" spans="1:32" ht="15" customHeight="1" x14ac:dyDescent="0.2">
      <c r="A28" s="14" t="s">
        <v>26</v>
      </c>
      <c r="B28" s="17">
        <f>[2]FP!U22</f>
        <v>3036.6029800000001</v>
      </c>
      <c r="C28" s="17">
        <f>[3]CAR!B28</f>
        <v>4335.3649700000005</v>
      </c>
      <c r="D28" s="17">
        <f>B28-C28</f>
        <v>-1298.7619900000004</v>
      </c>
      <c r="E28" s="17">
        <f>D28/C28*100</f>
        <v>-29.957385340962428</v>
      </c>
      <c r="F28" s="17"/>
      <c r="G28" s="17">
        <f>[4]FP!U22</f>
        <v>18068.678100000001</v>
      </c>
      <c r="H28" s="17">
        <f>[3]CAR!G28</f>
        <v>20400.749089999998</v>
      </c>
      <c r="I28" s="17">
        <f>G28-H28</f>
        <v>-2332.0709899999965</v>
      </c>
      <c r="J28" s="17"/>
      <c r="K28" s="17"/>
      <c r="L28" s="17">
        <f>[5]FP!U22</f>
        <v>1316.6660000000002</v>
      </c>
      <c r="M28" s="17">
        <f>[3]CAR!L28</f>
        <v>1109.1979999999999</v>
      </c>
      <c r="N28" s="17">
        <f>L28-M28</f>
        <v>207.4680000000003</v>
      </c>
      <c r="O28" s="17">
        <f>N28/M28*100</f>
        <v>18.704325106969208</v>
      </c>
      <c r="P28" s="17"/>
      <c r="Q28" s="17">
        <f>[6]FP!U22</f>
        <v>5668.2021699999996</v>
      </c>
      <c r="R28" s="17">
        <f>[3]CAR!Q28</f>
        <v>4830.46958</v>
      </c>
      <c r="S28" s="17">
        <f>Q28-R28</f>
        <v>837.73258999999962</v>
      </c>
      <c r="T28" s="17">
        <f>S28/R28*100</f>
        <v>17.342673960074904</v>
      </c>
      <c r="U28" s="17"/>
      <c r="V28" s="17">
        <f>[7]FP!U22</f>
        <v>0</v>
      </c>
      <c r="W28" s="17">
        <f>[3]CAR!V28</f>
        <v>69.762339999999995</v>
      </c>
      <c r="X28" s="17">
        <f>V28-W28</f>
        <v>-69.762339999999995</v>
      </c>
      <c r="Y28" s="17">
        <f>X28/W28*100</f>
        <v>-100</v>
      </c>
      <c r="Z28" s="17"/>
      <c r="AA28" s="17">
        <f>+B28+G28+V28+L28+Q28</f>
        <v>28090.149250000002</v>
      </c>
      <c r="AB28" s="17">
        <f>+C28+H28+W28+M28+R28</f>
        <v>30745.543980000002</v>
      </c>
      <c r="AC28" s="17">
        <f>AA28-AB28</f>
        <v>-2655.39473</v>
      </c>
      <c r="AD28" s="17">
        <f>AC28/AB28*100</f>
        <v>-8.6366815683187657</v>
      </c>
    </row>
    <row r="29" spans="1:32" ht="15" customHeight="1" x14ac:dyDescent="0.2">
      <c r="A29" s="14" t="s">
        <v>27</v>
      </c>
      <c r="B29" s="17">
        <f>B26-B27-B28</f>
        <v>-86708.01282999976</v>
      </c>
      <c r="C29" s="17">
        <f>[3]CAR!B29</f>
        <v>19429.635420000071</v>
      </c>
      <c r="D29" s="17">
        <f>B29-C29</f>
        <v>-106137.64824999982</v>
      </c>
      <c r="E29" s="17">
        <f>D29/C29*100</f>
        <v>-546.26680303401929</v>
      </c>
      <c r="F29" s="17"/>
      <c r="G29" s="17">
        <f>G26-G27-G28</f>
        <v>-6603.7673800002194</v>
      </c>
      <c r="H29" s="17">
        <f>[3]CAR!G29</f>
        <v>34629.697880000167</v>
      </c>
      <c r="I29" s="17">
        <f>G29-H29</f>
        <v>-41233.46526000039</v>
      </c>
      <c r="J29" s="17">
        <f>I29/H29*100</f>
        <v>-119.06966501089265</v>
      </c>
      <c r="K29" s="17"/>
      <c r="L29" s="17">
        <f>L26-L27-L28</f>
        <v>30800.031600000057</v>
      </c>
      <c r="M29" s="17">
        <f>[3]CAR!L29</f>
        <v>20075.117360000029</v>
      </c>
      <c r="N29" s="17">
        <f>L29-M29</f>
        <v>10724.914240000027</v>
      </c>
      <c r="O29" s="17">
        <f>N29/M29*100</f>
        <v>53.423918015889562</v>
      </c>
      <c r="P29" s="17"/>
      <c r="Q29" s="17">
        <f>Q26-Q27-Q28</f>
        <v>26599.327019999877</v>
      </c>
      <c r="R29" s="17">
        <f>[3]CAR!Q29</f>
        <v>26636.06684000004</v>
      </c>
      <c r="S29" s="17">
        <f>Q29-R29</f>
        <v>-36.739820000162581</v>
      </c>
      <c r="T29" s="17">
        <f>S29/R29*100</f>
        <v>-0.13793260176457239</v>
      </c>
      <c r="U29" s="17"/>
      <c r="V29" s="17">
        <f>V26-V27-V28</f>
        <v>1649.5806299999822</v>
      </c>
      <c r="W29" s="17">
        <f>[3]CAR!V29</f>
        <v>6525.2670799999551</v>
      </c>
      <c r="X29" s="17">
        <f>V29-W29</f>
        <v>-4875.6864499999729</v>
      </c>
      <c r="Y29" s="17">
        <f>X29/W29*100</f>
        <v>-74.720105556200565</v>
      </c>
      <c r="Z29" s="17"/>
      <c r="AA29" s="17">
        <f>AA26-AA27-AA28</f>
        <v>-34262.840959999929</v>
      </c>
      <c r="AB29" s="17">
        <f>AB26-AB27-AB28</f>
        <v>107295.7845800011</v>
      </c>
      <c r="AC29" s="17">
        <f>AA29-AB29</f>
        <v>-141558.62554000103</v>
      </c>
      <c r="AD29" s="17">
        <f>AC29/AB29*100</f>
        <v>-131.93307276154275</v>
      </c>
    </row>
    <row r="30" spans="1:32" ht="15" customHeight="1" x14ac:dyDescent="0.2">
      <c r="A30" s="14" t="s">
        <v>22</v>
      </c>
      <c r="B30" s="17">
        <f>ROUND((B29/B21*100),0)</f>
        <v>-13</v>
      </c>
      <c r="C30" s="17">
        <f>[3]CAR!B30</f>
        <v>3</v>
      </c>
      <c r="D30" s="17"/>
      <c r="E30" s="17">
        <f>B30-C30</f>
        <v>-16</v>
      </c>
      <c r="F30" s="17"/>
      <c r="G30" s="17">
        <f>ROUND((G29/G21*100),0)</f>
        <v>0</v>
      </c>
      <c r="H30" s="17">
        <f>[3]CAR!G30</f>
        <v>1</v>
      </c>
      <c r="I30" s="17"/>
      <c r="J30" s="17">
        <f>G30-H30</f>
        <v>-1</v>
      </c>
      <c r="K30" s="17"/>
      <c r="L30" s="17">
        <f>ROUND((L29/L21*100),0)</f>
        <v>11</v>
      </c>
      <c r="M30" s="17">
        <f>[3]CAR!L30</f>
        <v>8</v>
      </c>
      <c r="N30" s="17"/>
      <c r="O30" s="17">
        <f>L30-M30</f>
        <v>3</v>
      </c>
      <c r="P30" s="17"/>
      <c r="Q30" s="17">
        <f>ROUND((Q29/Q21*100),0)</f>
        <v>4</v>
      </c>
      <c r="R30" s="17">
        <f>[3]CAR!Q30</f>
        <v>4</v>
      </c>
      <c r="S30" s="17"/>
      <c r="T30" s="17">
        <f>Q30-R30</f>
        <v>0</v>
      </c>
      <c r="U30" s="17"/>
      <c r="V30" s="17">
        <f>ROUND((V29/V21*100),0)</f>
        <v>1</v>
      </c>
      <c r="W30" s="17">
        <f>[3]CAR!V30</f>
        <v>2</v>
      </c>
      <c r="X30" s="17"/>
      <c r="Y30" s="17">
        <f>V30-W30</f>
        <v>-1</v>
      </c>
      <c r="Z30" s="17"/>
      <c r="AA30" s="17">
        <f>ROUND((AA29/AA21*100),0)</f>
        <v>-1</v>
      </c>
      <c r="AB30" s="17">
        <f>ROUND((AB29/AB21*100),0)</f>
        <v>2</v>
      </c>
      <c r="AC30" s="17"/>
      <c r="AD30" s="17">
        <f>AA30-AB30</f>
        <v>-3</v>
      </c>
    </row>
    <row r="31" spans="1:32" ht="15" customHeight="1" x14ac:dyDescent="0.2">
      <c r="A31" s="14" t="s">
        <v>28</v>
      </c>
      <c r="B31" s="17">
        <f>[2]FP!$U$25</f>
        <v>390.41748000000001</v>
      </c>
      <c r="C31" s="17">
        <f>[3]CAR!B31</f>
        <v>383.54155000000003</v>
      </c>
      <c r="D31" s="17">
        <v>0</v>
      </c>
      <c r="E31" s="17">
        <v>0</v>
      </c>
      <c r="F31" s="17"/>
      <c r="G31" s="17">
        <f>[4]FP!$U$25</f>
        <v>0</v>
      </c>
      <c r="H31" s="17">
        <f>[3]CAR!G31</f>
        <v>0</v>
      </c>
      <c r="I31" s="17">
        <v>0</v>
      </c>
      <c r="J31" s="17"/>
      <c r="K31" s="17"/>
      <c r="L31" s="17">
        <f>[5]FP!$U$25</f>
        <v>0</v>
      </c>
      <c r="M31" s="17">
        <f>[3]CAR!L31</f>
        <v>0</v>
      </c>
      <c r="N31" s="17">
        <f>L31-M31</f>
        <v>0</v>
      </c>
      <c r="O31" s="17"/>
      <c r="P31" s="17"/>
      <c r="Q31" s="17">
        <f>[6]FP!$U$25</f>
        <v>0</v>
      </c>
      <c r="R31" s="17">
        <f>[3]CAR!Q31</f>
        <v>359.23048999999997</v>
      </c>
      <c r="S31" s="17">
        <f>Q31-R31</f>
        <v>-359.23048999999997</v>
      </c>
      <c r="T31" s="17"/>
      <c r="U31" s="17"/>
      <c r="V31" s="17">
        <f>[7]FP!$U$25</f>
        <v>0</v>
      </c>
      <c r="W31" s="17">
        <f>[3]CAR!V31</f>
        <v>4106.2785299999996</v>
      </c>
      <c r="X31" s="17">
        <f>V31-W31</f>
        <v>-4106.2785299999996</v>
      </c>
      <c r="Y31" s="17"/>
      <c r="Z31" s="17"/>
      <c r="AA31" s="17">
        <f>+B31+G31+V31+L31+Q31</f>
        <v>390.41748000000001</v>
      </c>
      <c r="AB31" s="17">
        <f>+C31+H31+W31+M31+R31</f>
        <v>4849.0505699999994</v>
      </c>
      <c r="AC31" s="17">
        <f>AA31-AB31</f>
        <v>-4458.6330899999994</v>
      </c>
      <c r="AD31" s="17">
        <f>AC31/AB31*100</f>
        <v>-91.948578915315366</v>
      </c>
    </row>
    <row r="32" spans="1:32" ht="15" customHeight="1" x14ac:dyDescent="0.2">
      <c r="A32" s="14" t="s">
        <v>29</v>
      </c>
      <c r="B32" s="17">
        <f>B29-B31</f>
        <v>-87098.430309999763</v>
      </c>
      <c r="C32" s="17">
        <f>[3]CAR!B32</f>
        <v>19046.09387000007</v>
      </c>
      <c r="D32" s="17">
        <f>B32-C32</f>
        <v>-106144.52417999983</v>
      </c>
      <c r="E32" s="17">
        <f>D32/C32*100</f>
        <v>-557.30337624341155</v>
      </c>
      <c r="F32" s="17"/>
      <c r="G32" s="17">
        <f>G29-G31</f>
        <v>-6603.7673800002194</v>
      </c>
      <c r="H32" s="17">
        <f>[3]CAR!G32</f>
        <v>34629.697880000167</v>
      </c>
      <c r="I32" s="17">
        <f>G32-H32</f>
        <v>-41233.46526000039</v>
      </c>
      <c r="J32" s="17">
        <f>I32/H32*100</f>
        <v>-119.06966501089265</v>
      </c>
      <c r="K32" s="17"/>
      <c r="L32" s="17">
        <f>L29-L31</f>
        <v>30800.031600000057</v>
      </c>
      <c r="M32" s="17">
        <f>[3]CAR!L32</f>
        <v>20075.117360000029</v>
      </c>
      <c r="N32" s="17">
        <f>L32-M32</f>
        <v>10724.914240000027</v>
      </c>
      <c r="O32" s="17">
        <f>N32/M32*100</f>
        <v>53.423918015889562</v>
      </c>
      <c r="P32" s="17"/>
      <c r="Q32" s="17">
        <f>Q29-Q31</f>
        <v>26599.327019999877</v>
      </c>
      <c r="R32" s="17">
        <f>[3]CAR!Q32</f>
        <v>26276.836350000038</v>
      </c>
      <c r="S32" s="17">
        <f>Q32-R32</f>
        <v>322.49066999983916</v>
      </c>
      <c r="T32" s="17">
        <f>S32/R32*100</f>
        <v>1.2272811905678238</v>
      </c>
      <c r="U32" s="17"/>
      <c r="V32" s="17">
        <f>V29-V31</f>
        <v>1649.5806299999822</v>
      </c>
      <c r="W32" s="17">
        <f>[3]CAR!V32</f>
        <v>2418.9885499999555</v>
      </c>
      <c r="X32" s="17">
        <f>V32-W32</f>
        <v>-769.40791999997327</v>
      </c>
      <c r="Y32" s="17">
        <f>X32/W32*100</f>
        <v>-31.807009586712905</v>
      </c>
      <c r="Z32" s="17"/>
      <c r="AA32" s="17">
        <f>AA29-AA31</f>
        <v>-34653.258439999925</v>
      </c>
      <c r="AB32" s="17">
        <f>AB29-AB31</f>
        <v>102446.73401000109</v>
      </c>
      <c r="AC32" s="17">
        <f>AA32-AB32</f>
        <v>-137099.99245000101</v>
      </c>
      <c r="AD32" s="17">
        <f>AC32/AB32*100</f>
        <v>-133.82563512138609</v>
      </c>
    </row>
    <row r="33" spans="1:30" ht="15" customHeight="1" x14ac:dyDescent="0.2">
      <c r="A33" s="14" t="s">
        <v>22</v>
      </c>
      <c r="B33" s="17">
        <f>ROUND((B32/B21*100),0)</f>
        <v>-14</v>
      </c>
      <c r="C33" s="17">
        <f>[3]CAR!B33</f>
        <v>3</v>
      </c>
      <c r="D33" s="17"/>
      <c r="E33" s="17">
        <f>B33-C33</f>
        <v>-17</v>
      </c>
      <c r="F33" s="17"/>
      <c r="G33" s="17">
        <f>ROUND((G32/G21*100),0)</f>
        <v>0</v>
      </c>
      <c r="H33" s="17">
        <f>[3]CAR!G33</f>
        <v>1</v>
      </c>
      <c r="I33" s="17"/>
      <c r="J33" s="17">
        <f>G33-H33</f>
        <v>-1</v>
      </c>
      <c r="K33" s="17"/>
      <c r="L33" s="17">
        <f>ROUND((L32/L21*100),0)</f>
        <v>11</v>
      </c>
      <c r="M33" s="17">
        <f>[3]CAR!L33</f>
        <v>8</v>
      </c>
      <c r="N33" s="17"/>
      <c r="O33" s="17">
        <f>L33-M33</f>
        <v>3</v>
      </c>
      <c r="P33" s="17"/>
      <c r="Q33" s="17">
        <f>ROUND((Q32/Q21*100),0)</f>
        <v>4</v>
      </c>
      <c r="R33" s="17">
        <f>[3]CAR!Q33</f>
        <v>4</v>
      </c>
      <c r="S33" s="17"/>
      <c r="T33" s="17">
        <f>Q33-R33</f>
        <v>0</v>
      </c>
      <c r="U33" s="17"/>
      <c r="V33" s="17">
        <f>ROUND((V32/V21*100),0)</f>
        <v>1</v>
      </c>
      <c r="W33" s="17">
        <f>[3]CAR!V33</f>
        <v>1</v>
      </c>
      <c r="X33" s="17"/>
      <c r="Y33" s="17">
        <f>V33-W33</f>
        <v>0</v>
      </c>
      <c r="Z33" s="17"/>
      <c r="AA33" s="17">
        <f>ROUND((AA32/AA21*100),0)</f>
        <v>-1</v>
      </c>
      <c r="AB33" s="17">
        <f>ROUND((AB32/AB21*100),0)</f>
        <v>2</v>
      </c>
      <c r="AC33" s="17"/>
      <c r="AD33" s="17">
        <f>AA33-AB33</f>
        <v>-3</v>
      </c>
    </row>
    <row r="34" spans="1:30" ht="9.9499999999999993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15.75" x14ac:dyDescent="0.25">
      <c r="A35" s="1" t="s">
        <v>30</v>
      </c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9.9499999999999993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ht="15" customHeight="1" x14ac:dyDescent="0.2">
      <c r="A37" s="14" t="s">
        <v>31</v>
      </c>
      <c r="B37" s="17">
        <f>[2]FP!U31</f>
        <v>11206.37</v>
      </c>
      <c r="C37" s="17">
        <f>[3]CAR!B37</f>
        <v>17990.5</v>
      </c>
      <c r="D37" s="17">
        <f>B37-C37</f>
        <v>-6784.1299999999992</v>
      </c>
      <c r="E37" s="17">
        <f>D37/C37*100</f>
        <v>-37.709513354270307</v>
      </c>
      <c r="F37" s="17"/>
      <c r="G37" s="17">
        <f>[4]FP!U31</f>
        <v>419289.91</v>
      </c>
      <c r="H37" s="20">
        <f>[3]CAR!G37</f>
        <v>535565.1</v>
      </c>
      <c r="I37" s="17">
        <f>G37-H37</f>
        <v>-116275.19</v>
      </c>
      <c r="J37" s="17">
        <f>I37/H37*100</f>
        <v>-21.710748142476053</v>
      </c>
      <c r="K37" s="17"/>
      <c r="L37" s="17">
        <f>[5]FP!U31</f>
        <v>45568.47</v>
      </c>
      <c r="M37" s="17">
        <f>[3]CAR!L37</f>
        <v>12080.93</v>
      </c>
      <c r="N37" s="17">
        <f>L37-M37</f>
        <v>33487.54</v>
      </c>
      <c r="O37" s="17">
        <f>N37/M37*100</f>
        <v>277.1933948793677</v>
      </c>
      <c r="P37" s="17"/>
      <c r="Q37" s="17">
        <f>[6]FP!U31</f>
        <v>50152.34</v>
      </c>
      <c r="R37" s="17">
        <f>[3]CAR!Q37</f>
        <v>23428.39</v>
      </c>
      <c r="S37" s="17">
        <f>Q37-R37</f>
        <v>26723.949999999997</v>
      </c>
      <c r="T37" s="17">
        <f>S37/R37*100</f>
        <v>114.06652356393248</v>
      </c>
      <c r="U37" s="17"/>
      <c r="V37" s="17">
        <f>[7]FP!U31</f>
        <v>19369.14</v>
      </c>
      <c r="W37" s="17">
        <f>[3]CAR!V37</f>
        <v>21345.65</v>
      </c>
      <c r="X37" s="17">
        <f>V37-W37</f>
        <v>-1976.510000000002</v>
      </c>
      <c r="Y37" s="17">
        <f>X37/W37*100</f>
        <v>-9.2595446847484233</v>
      </c>
      <c r="Z37" s="17"/>
      <c r="AA37" s="17">
        <f t="shared" ref="AA37:AB39" si="13">+B37+G37+V37+L37+Q37</f>
        <v>545586.23</v>
      </c>
      <c r="AB37" s="17">
        <f t="shared" si="13"/>
        <v>610410.57000000007</v>
      </c>
      <c r="AC37" s="17">
        <f>AA37-AB37</f>
        <v>-64824.340000000084</v>
      </c>
      <c r="AD37" s="17">
        <f>AC37/AB37*100</f>
        <v>-10.619793166425685</v>
      </c>
    </row>
    <row r="38" spans="1:30" ht="15" customHeight="1" x14ac:dyDescent="0.2">
      <c r="A38" s="14" t="s">
        <v>32</v>
      </c>
      <c r="B38" s="17">
        <f>[2]FP!U32</f>
        <v>81.37</v>
      </c>
      <c r="C38" s="17">
        <f>[3]CAR!B38</f>
        <v>940.06</v>
      </c>
      <c r="D38" s="17">
        <f>B38-C38</f>
        <v>-858.68999999999994</v>
      </c>
      <c r="E38" s="17">
        <f>D38/C38*100</f>
        <v>-91.3441695210944</v>
      </c>
      <c r="F38" s="17"/>
      <c r="G38" s="17">
        <f>[4]FP!U32</f>
        <v>0</v>
      </c>
      <c r="H38" s="20">
        <f>[3]CAR!G38</f>
        <v>0</v>
      </c>
      <c r="I38" s="17">
        <f>G38-H38</f>
        <v>0</v>
      </c>
      <c r="J38" s="17"/>
      <c r="K38" s="17"/>
      <c r="L38" s="17">
        <f>[5]FP!U32</f>
        <v>0</v>
      </c>
      <c r="M38" s="17">
        <f>[3]CAR!L38</f>
        <v>0</v>
      </c>
      <c r="N38" s="17"/>
      <c r="O38" s="17"/>
      <c r="P38" s="17"/>
      <c r="Q38" s="17">
        <f>[6]FP!U32</f>
        <v>0</v>
      </c>
      <c r="R38" s="17">
        <f>[3]CAR!Q38</f>
        <v>0</v>
      </c>
      <c r="S38" s="17">
        <f>Q38-R38</f>
        <v>0</v>
      </c>
      <c r="T38" s="17"/>
      <c r="U38" s="17"/>
      <c r="V38" s="17">
        <f>[7]FP!U32</f>
        <v>11378.01</v>
      </c>
      <c r="W38" s="17">
        <f>[3]CAR!V38</f>
        <v>11658.44</v>
      </c>
      <c r="X38" s="17">
        <f>V38-W38</f>
        <v>-280.43000000000029</v>
      </c>
      <c r="Y38" s="17">
        <f>X38/W38*100</f>
        <v>-2.4053818521174382</v>
      </c>
      <c r="Z38" s="17"/>
      <c r="AA38" s="17">
        <f t="shared" si="13"/>
        <v>11459.380000000001</v>
      </c>
      <c r="AB38" s="17">
        <f t="shared" si="13"/>
        <v>12598.5</v>
      </c>
      <c r="AC38" s="17">
        <f>AA38-AB38</f>
        <v>-1139.119999999999</v>
      </c>
      <c r="AD38" s="17">
        <f>AC38/AB38*100</f>
        <v>-9.0417113148390591</v>
      </c>
    </row>
    <row r="39" spans="1:30" ht="15" customHeight="1" x14ac:dyDescent="0.2">
      <c r="A39" s="14" t="s">
        <v>33</v>
      </c>
      <c r="B39" s="17">
        <f>[2]FP!U33</f>
        <v>635.77</v>
      </c>
      <c r="C39" s="17">
        <f>[3]CAR!B39</f>
        <v>15794.32</v>
      </c>
      <c r="D39" s="17">
        <f>B39-C39</f>
        <v>-15158.55</v>
      </c>
      <c r="E39" s="17">
        <f>D39/C39*100</f>
        <v>-95.974692167817295</v>
      </c>
      <c r="F39" s="17"/>
      <c r="G39" s="17">
        <f>[4]FP!U33</f>
        <v>28.8</v>
      </c>
      <c r="H39" s="20">
        <f>[3]CAR!G39</f>
        <v>28.8</v>
      </c>
      <c r="I39" s="17">
        <f>G39-H39</f>
        <v>0</v>
      </c>
      <c r="J39" s="17">
        <f>I39/H39*100</f>
        <v>0</v>
      </c>
      <c r="K39" s="17"/>
      <c r="L39" s="17">
        <f>[5]FP!U33</f>
        <v>17805.72</v>
      </c>
      <c r="M39" s="17">
        <f>[3]CAR!L39</f>
        <v>4190.37</v>
      </c>
      <c r="N39" s="17">
        <f>L39-M39</f>
        <v>13615.350000000002</v>
      </c>
      <c r="O39" s="17">
        <f>N39/M39*100</f>
        <v>324.91999513169486</v>
      </c>
      <c r="P39" s="17"/>
      <c r="Q39" s="17">
        <f>[6]FP!U33</f>
        <v>1929.6</v>
      </c>
      <c r="R39" s="17">
        <f>[3]CAR!Q39</f>
        <v>1704.13</v>
      </c>
      <c r="S39" s="17">
        <f>Q39-R39</f>
        <v>225.4699999999998</v>
      </c>
      <c r="T39" s="17">
        <f>S39/R39*100</f>
        <v>13.230798119861737</v>
      </c>
      <c r="U39" s="17"/>
      <c r="V39" s="17">
        <f>[7]FP!U33</f>
        <v>2220.13</v>
      </c>
      <c r="W39" s="17">
        <f>[3]CAR!V39</f>
        <v>2016.4</v>
      </c>
      <c r="X39" s="17">
        <f>V39-W39</f>
        <v>203.73000000000002</v>
      </c>
      <c r="Y39" s="17">
        <f>X39/W39*100</f>
        <v>10.103650069430667</v>
      </c>
      <c r="Z39" s="17"/>
      <c r="AA39" s="17">
        <f t="shared" si="13"/>
        <v>22620.02</v>
      </c>
      <c r="AB39" s="17">
        <f t="shared" si="13"/>
        <v>23734.02</v>
      </c>
      <c r="AC39" s="17">
        <f>AA39-AB39</f>
        <v>-1114</v>
      </c>
      <c r="AD39" s="17">
        <f>AC39/AB39*100</f>
        <v>-4.6936844242989597</v>
      </c>
    </row>
    <row r="40" spans="1:30" ht="15" customHeight="1" x14ac:dyDescent="0.2">
      <c r="A40" s="14" t="s">
        <v>34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5" customHeight="1" x14ac:dyDescent="0.2">
      <c r="A41" s="14" t="s">
        <v>35</v>
      </c>
      <c r="B41" s="17">
        <f>[2]FP!$U$35</f>
        <v>134170.17000000001</v>
      </c>
      <c r="C41" s="17">
        <f>[3]CAR!B41</f>
        <v>137065.17000000001</v>
      </c>
      <c r="D41" s="17">
        <f>B41-C41</f>
        <v>-2895</v>
      </c>
      <c r="E41" s="17">
        <f>D41/C41*100</f>
        <v>-2.1121339578829543</v>
      </c>
      <c r="F41" s="21"/>
      <c r="G41" s="17">
        <f>[4]FP!$U$35</f>
        <v>513068.97</v>
      </c>
      <c r="H41" s="20">
        <f>[3]CAR!G41</f>
        <v>488695.12</v>
      </c>
      <c r="I41" s="17">
        <f>G41-H41</f>
        <v>24373.849999999977</v>
      </c>
      <c r="J41" s="17">
        <f>I41/H41*100</f>
        <v>4.9875370148979545</v>
      </c>
      <c r="K41" s="21"/>
      <c r="L41" s="17">
        <f>[5]FP!$U$35</f>
        <v>53564.44</v>
      </c>
      <c r="M41" s="17">
        <f>[3]CAR!L41</f>
        <v>55937.01</v>
      </c>
      <c r="N41" s="17">
        <f>L41-M41</f>
        <v>-2372.5699999999997</v>
      </c>
      <c r="O41" s="17">
        <f>N41/M41*100</f>
        <v>-4.2415030764068362</v>
      </c>
      <c r="P41" s="21"/>
      <c r="Q41" s="17">
        <f>[6]FP!$U$35</f>
        <v>253504.91</v>
      </c>
      <c r="R41" s="17">
        <f>[3]CAR!Q41</f>
        <v>252187.63</v>
      </c>
      <c r="S41" s="17">
        <f>Q41-R41</f>
        <v>1317.2799999999988</v>
      </c>
      <c r="T41" s="17">
        <f>S41/R41*100</f>
        <v>0.52234124251058578</v>
      </c>
      <c r="U41" s="21"/>
      <c r="V41" s="17">
        <f>[7]FP!$U$35</f>
        <v>31167.279999999999</v>
      </c>
      <c r="W41" s="17">
        <f>[3]CAR!V41</f>
        <v>22661.09</v>
      </c>
      <c r="X41" s="17">
        <f>V41-W41</f>
        <v>8506.1899999999987</v>
      </c>
      <c r="Y41" s="17">
        <f>X41/W41*100</f>
        <v>37.536543917349071</v>
      </c>
      <c r="Z41" s="21"/>
      <c r="AA41" s="17">
        <f>+B41+G41+V41+L41+Q41</f>
        <v>985475.77000000014</v>
      </c>
      <c r="AB41" s="17">
        <f>+C41+H41+W41+M41+R41</f>
        <v>956546.02</v>
      </c>
      <c r="AC41" s="17">
        <f>AA41-AB41</f>
        <v>28929.750000000116</v>
      </c>
      <c r="AD41" s="17">
        <f>AC41/AB41*100</f>
        <v>3.0243970906909547</v>
      </c>
    </row>
    <row r="42" spans="1:30" ht="15" customHeight="1" x14ac:dyDescent="0.2">
      <c r="A42" s="14" t="s">
        <v>36</v>
      </c>
      <c r="B42" s="21">
        <f>B41/(B13/'[1]DON''T DELETE'!B1)</f>
        <v>1.6432343659026261</v>
      </c>
      <c r="C42" s="21">
        <f>[3]CAR!B42</f>
        <v>1.6448526609814011</v>
      </c>
      <c r="D42" s="21">
        <f>B42-C42</f>
        <v>-1.6182950787750894E-3</v>
      </c>
      <c r="E42" s="17">
        <f>D42/C42*100</f>
        <v>-9.8385412697665806E-2</v>
      </c>
      <c r="F42" s="21"/>
      <c r="G42" s="21">
        <f>G41/(G13/'[1]DON''T DELETE'!B1)</f>
        <v>1.1345350108587695</v>
      </c>
      <c r="H42" s="21">
        <f>[3]CAR!G42</f>
        <v>1.2162708851078032</v>
      </c>
      <c r="I42" s="21">
        <f>G42-H42</f>
        <v>-8.1735874249033724E-2</v>
      </c>
      <c r="J42" s="17">
        <f>I42/H42*100</f>
        <v>-6.7202031430514033</v>
      </c>
      <c r="K42" s="21"/>
      <c r="L42" s="21">
        <f>L41/(L13/'[1]DON''T DELETE'!B1)</f>
        <v>1.6049457230071589</v>
      </c>
      <c r="M42" s="21">
        <f>[3]CAR!L42</f>
        <v>1.813114649055573</v>
      </c>
      <c r="N42" s="21">
        <f>L42-M42</f>
        <v>-0.20816892604841408</v>
      </c>
      <c r="O42" s="17">
        <f>N42/M42*100</f>
        <v>-11.48128862986389</v>
      </c>
      <c r="P42" s="21"/>
      <c r="Q42" s="21">
        <f>Q41/(Q13/'[1]DON''T DELETE'!B1)</f>
        <v>3.4558906910933129</v>
      </c>
      <c r="R42" s="21">
        <f>[3]CAR!Q42</f>
        <v>3.4027090891274328</v>
      </c>
      <c r="S42" s="21">
        <f>Q42-R42</f>
        <v>5.3181601965880176E-2</v>
      </c>
      <c r="T42" s="17">
        <f>S42/R42*100</f>
        <v>1.5629194436812024</v>
      </c>
      <c r="U42" s="21"/>
      <c r="V42" s="21">
        <f>V41/(V13/'[1]DON''T DELETE'!B1)</f>
        <v>1.048028500444556</v>
      </c>
      <c r="W42" s="21">
        <f>[3]CAR!V42</f>
        <v>0.66452568092128061</v>
      </c>
      <c r="X42" s="21">
        <f>V42-W42</f>
        <v>0.38350281952327536</v>
      </c>
      <c r="Y42" s="17">
        <f>X42/W42*100</f>
        <v>57.710759799620881</v>
      </c>
      <c r="Z42" s="21"/>
      <c r="AA42" s="21">
        <f>AA41/(AA13/'[1]DON''T DELETE'!B1)</f>
        <v>1.47009912958349</v>
      </c>
      <c r="AB42" s="21">
        <f>AB41/(AB13/'[1]DON''T DELETE'!B1)</f>
        <v>1.5324500072716856</v>
      </c>
      <c r="AC42" s="21">
        <f>AA42-AB42</f>
        <v>-6.2350877688195583E-2</v>
      </c>
      <c r="AD42" s="17">
        <f>AC42/AB42*100</f>
        <v>-4.0687054972320214</v>
      </c>
    </row>
    <row r="43" spans="1:30" ht="15" customHeight="1" x14ac:dyDescent="0.2">
      <c r="A43" s="14" t="s">
        <v>37</v>
      </c>
      <c r="B43" s="22"/>
      <c r="C43" s="22"/>
      <c r="D43" s="21"/>
      <c r="E43" s="21"/>
      <c r="F43" s="21"/>
      <c r="G43" s="22"/>
      <c r="H43" s="22"/>
      <c r="I43" s="21"/>
      <c r="J43" s="21"/>
      <c r="K43" s="21"/>
      <c r="L43" s="22" t="s">
        <v>38</v>
      </c>
      <c r="M43" s="22"/>
      <c r="N43" s="21"/>
      <c r="O43" s="21"/>
      <c r="P43" s="21"/>
      <c r="Q43" s="22"/>
      <c r="R43" s="22" t="str">
        <f>[3]CAR!Q43</f>
        <v xml:space="preserve"> </v>
      </c>
      <c r="S43" s="21"/>
      <c r="T43" s="21"/>
      <c r="U43" s="21"/>
      <c r="V43" s="22"/>
      <c r="W43" s="22"/>
      <c r="X43" s="21"/>
      <c r="Y43" s="21"/>
      <c r="Z43" s="21"/>
      <c r="AA43" s="22"/>
      <c r="AB43" s="22"/>
      <c r="AC43" s="21"/>
      <c r="AD43" s="21"/>
    </row>
    <row r="44" spans="1:30" ht="15" customHeight="1" x14ac:dyDescent="0.2">
      <c r="A44" s="14" t="s">
        <v>35</v>
      </c>
      <c r="B44" s="17">
        <f>[2]FP!$U$38</f>
        <v>637009.99</v>
      </c>
      <c r="C44" s="17">
        <f>[3]CAR!B44</f>
        <v>664114.99</v>
      </c>
      <c r="D44" s="17">
        <f t="shared" ref="D44:D49" si="14">B44-C44</f>
        <v>-27105</v>
      </c>
      <c r="E44" s="17">
        <f t="shared" ref="E44:E49" si="15">D44/C44*100</f>
        <v>-4.0813715106776911</v>
      </c>
      <c r="F44" s="21"/>
      <c r="G44" s="17">
        <f>[4]FP!$U$38</f>
        <v>367098.05</v>
      </c>
      <c r="H44" s="20">
        <f>[3]CAR!G44</f>
        <v>547418.43000000005</v>
      </c>
      <c r="I44" s="17">
        <f>G44-H44</f>
        <v>-180320.38000000006</v>
      </c>
      <c r="J44" s="17">
        <f>I44/H44*100</f>
        <v>-32.940136852900629</v>
      </c>
      <c r="K44" s="21"/>
      <c r="L44" s="17">
        <f>[5]FP!$U$38</f>
        <v>12300.34</v>
      </c>
      <c r="M44" s="17">
        <f>[3]CAR!L44</f>
        <v>44782.59</v>
      </c>
      <c r="N44" s="17">
        <f>L44-M44</f>
        <v>-32482.249999999996</v>
      </c>
      <c r="O44" s="17">
        <f>N44/M44*100</f>
        <v>-72.533209892505099</v>
      </c>
      <c r="P44" s="21"/>
      <c r="Q44" s="17">
        <f>[6]FP!$U$38</f>
        <v>74005.19</v>
      </c>
      <c r="R44" s="17">
        <f>[3]CAR!Q44</f>
        <v>110305.98</v>
      </c>
      <c r="S44" s="17">
        <f>Q44-R44</f>
        <v>-36300.789999999994</v>
      </c>
      <c r="T44" s="17">
        <f>S44/R44*100</f>
        <v>-32.909176818881434</v>
      </c>
      <c r="U44" s="21"/>
      <c r="V44" s="17">
        <f>[7]FP!$U$38</f>
        <v>8481.3700000000008</v>
      </c>
      <c r="W44" s="17">
        <f>[3]CAR!V44</f>
        <v>17880.43</v>
      </c>
      <c r="X44" s="17">
        <f>V44-W44</f>
        <v>-9399.06</v>
      </c>
      <c r="Y44" s="17">
        <f>X44/W44*100</f>
        <v>-52.56618548882772</v>
      </c>
      <c r="Z44" s="21"/>
      <c r="AA44" s="17">
        <f>+B44+G44+V44+L44+Q44</f>
        <v>1098894.94</v>
      </c>
      <c r="AB44" s="17">
        <f>+C44+H44+W44+M44+R44</f>
        <v>1384502.42</v>
      </c>
      <c r="AC44" s="17">
        <f t="shared" ref="AC44:AC49" si="16">AA44-AB44</f>
        <v>-285607.48</v>
      </c>
      <c r="AD44" s="17">
        <f t="shared" ref="AD44:AD49" si="17">AC44/AB44*100</f>
        <v>-20.628889908332553</v>
      </c>
    </row>
    <row r="45" spans="1:30" ht="15" customHeight="1" x14ac:dyDescent="0.2">
      <c r="A45" s="14" t="s">
        <v>39</v>
      </c>
      <c r="B45" s="21">
        <f>B44/(B22/'[1]DON''T DELETE'!B1)</f>
        <v>9.0986947689416251</v>
      </c>
      <c r="C45" s="21">
        <f>[3]CAR!B45</f>
        <v>10.612208702615442</v>
      </c>
      <c r="D45" s="21">
        <f t="shared" si="14"/>
        <v>-1.513513933673817</v>
      </c>
      <c r="E45" s="17">
        <f t="shared" si="15"/>
        <v>-14.262006864799053</v>
      </c>
      <c r="F45" s="21"/>
      <c r="G45" s="21">
        <f>G44/(G22/'[1]DON''T DELETE'!B1)</f>
        <v>1.0669088267737081</v>
      </c>
      <c r="H45" s="21">
        <f>[3]CAR!G45</f>
        <v>1.866137713147622</v>
      </c>
      <c r="I45" s="21">
        <f>G45-H45</f>
        <v>-0.79922888637391387</v>
      </c>
      <c r="J45" s="17">
        <f>I45/H45*100</f>
        <v>-42.827969272742003</v>
      </c>
      <c r="K45" s="21"/>
      <c r="L45" s="21">
        <f>L44/(L22/'[1]DON''T DELETE'!B1)</f>
        <v>0.5598727322774153</v>
      </c>
      <c r="M45" s="21">
        <f>[3]CAR!L45</f>
        <v>2.2559837914725995</v>
      </c>
      <c r="N45" s="21">
        <f>L45-M45</f>
        <v>-1.6961110591951842</v>
      </c>
      <c r="O45" s="17">
        <f>N45/M45*100</f>
        <v>-75.182767961645823</v>
      </c>
      <c r="P45" s="21"/>
      <c r="Q45" s="21">
        <f>Q44/(Q22/'[1]DON''T DELETE'!B1)</f>
        <v>1.3510959380585406</v>
      </c>
      <c r="R45" s="21">
        <f>[3]CAR!Q45</f>
        <v>1.9386552411063382</v>
      </c>
      <c r="S45" s="21">
        <f>Q45-R45</f>
        <v>-0.58755930304779769</v>
      </c>
      <c r="T45" s="17">
        <f>S45/R45*100</f>
        <v>-30.30757045344965</v>
      </c>
      <c r="U45" s="21"/>
      <c r="V45" s="21">
        <f>V44/(V22/'[1]DON''T DELETE'!B1)</f>
        <v>0.44949778445680472</v>
      </c>
      <c r="W45" s="21">
        <f>[3]CAR!V45</f>
        <v>0.72452766867913043</v>
      </c>
      <c r="X45" s="21">
        <f>V45-W45</f>
        <v>-0.27502988422232572</v>
      </c>
      <c r="Y45" s="17">
        <f>X45/W45*100</f>
        <v>-37.959886987301161</v>
      </c>
      <c r="Z45" s="21"/>
      <c r="AA45" s="21">
        <f>AA44/(AA22/'[1]DON''T DELETE'!B1)</f>
        <v>2.1559638643069796</v>
      </c>
      <c r="AB45" s="21">
        <f>AB44/(AB22/'[1]DON''T DELETE'!B1)</f>
        <v>3.0272220923881354</v>
      </c>
      <c r="AC45" s="21">
        <f t="shared" si="16"/>
        <v>-0.87125822808115583</v>
      </c>
      <c r="AD45" s="17">
        <f t="shared" si="17"/>
        <v>-28.780783222741075</v>
      </c>
    </row>
    <row r="46" spans="1:30" ht="15" customHeight="1" x14ac:dyDescent="0.2">
      <c r="A46" s="14" t="s">
        <v>40</v>
      </c>
      <c r="B46" s="17">
        <f>[2]FP!U40</f>
        <v>72933.102776666681</v>
      </c>
      <c r="C46" s="17">
        <f>[3]CAR!B46</f>
        <v>70269.29503444444</v>
      </c>
      <c r="D46" s="17">
        <f t="shared" si="14"/>
        <v>2663.8077422222414</v>
      </c>
      <c r="E46" s="17">
        <f t="shared" si="15"/>
        <v>3.7908559363182768</v>
      </c>
      <c r="F46" s="17"/>
      <c r="G46" s="17">
        <f>[4]FP!U40</f>
        <v>363866.12741111108</v>
      </c>
      <c r="H46" s="20">
        <f>[3]CAR!G46</f>
        <v>292825.70808888896</v>
      </c>
      <c r="I46" s="17">
        <f>G46-H46</f>
        <v>71040.419322222122</v>
      </c>
      <c r="J46" s="17">
        <f>I46/H46*100</f>
        <v>24.260308217425152</v>
      </c>
      <c r="K46" s="17"/>
      <c r="L46" s="17">
        <f>[5]FP!U40</f>
        <v>20760.458656666666</v>
      </c>
      <c r="M46" s="17">
        <f>[3]CAR!L46</f>
        <v>19460.530422222222</v>
      </c>
      <c r="N46" s="17">
        <f>L46-M46</f>
        <v>1299.9282344444437</v>
      </c>
      <c r="O46" s="17">
        <f>N46/M46*100</f>
        <v>6.6798191325763634</v>
      </c>
      <c r="P46" s="17"/>
      <c r="Q46" s="17">
        <f>[6]FP!U40</f>
        <v>49587.538350000003</v>
      </c>
      <c r="R46" s="17">
        <f>[3]CAR!Q46</f>
        <v>52050.33420222222</v>
      </c>
      <c r="S46" s="17">
        <f>Q46-R46</f>
        <v>-2462.7958522222179</v>
      </c>
      <c r="T46" s="17">
        <f>S46/R46*100</f>
        <v>-4.7315658774714882</v>
      </c>
      <c r="U46" s="17"/>
      <c r="V46" s="17">
        <f>[7]FP!U40</f>
        <v>20771.394532222224</v>
      </c>
      <c r="W46" s="17">
        <f>[3]CAR!V46</f>
        <v>27127.81227888889</v>
      </c>
      <c r="X46" s="17">
        <f>V46-W46</f>
        <v>-6356.4177466666661</v>
      </c>
      <c r="Y46" s="17">
        <f>X46/W46*100</f>
        <v>-23.431368815587419</v>
      </c>
      <c r="Z46" s="17"/>
      <c r="AA46" s="17">
        <f t="shared" ref="AA46:AB49" si="18">+B46+G46+V46+L46+Q46</f>
        <v>527918.62172666669</v>
      </c>
      <c r="AB46" s="17">
        <f t="shared" si="18"/>
        <v>461733.68002666673</v>
      </c>
      <c r="AC46" s="17">
        <f t="shared" si="16"/>
        <v>66184.941699999967</v>
      </c>
      <c r="AD46" s="17">
        <f t="shared" si="17"/>
        <v>14.334007797780218</v>
      </c>
    </row>
    <row r="47" spans="1:30" ht="15" customHeight="1" x14ac:dyDescent="0.2">
      <c r="A47" s="14" t="s">
        <v>41</v>
      </c>
      <c r="B47" s="17">
        <f>[2]FP!U41</f>
        <v>2522.7268899999999</v>
      </c>
      <c r="C47" s="17">
        <f>[3]CAR!B47</f>
        <v>2781.4102499999999</v>
      </c>
      <c r="D47" s="17">
        <f t="shared" si="14"/>
        <v>-258.68335999999999</v>
      </c>
      <c r="E47" s="17">
        <f t="shared" si="15"/>
        <v>-9.3004388690952737</v>
      </c>
      <c r="F47" s="17"/>
      <c r="G47" s="17">
        <f>[4]FP!U41</f>
        <v>0</v>
      </c>
      <c r="H47" s="20">
        <f>[3]CAR!G47</f>
        <v>0</v>
      </c>
      <c r="I47" s="17">
        <f>G47-H47</f>
        <v>0</v>
      </c>
      <c r="J47" s="17"/>
      <c r="K47" s="17"/>
      <c r="L47" s="17">
        <f>[5]FP!U41</f>
        <v>691.39958000000001</v>
      </c>
      <c r="M47" s="17">
        <f>[3]CAR!L47</f>
        <v>744.07461999999998</v>
      </c>
      <c r="N47" s="17">
        <f>L47-M47</f>
        <v>-52.675039999999967</v>
      </c>
      <c r="O47" s="17"/>
      <c r="P47" s="17"/>
      <c r="Q47" s="17">
        <f>[6]FP!U41</f>
        <v>0</v>
      </c>
      <c r="R47" s="17">
        <f>[3]CAR!Q47</f>
        <v>0</v>
      </c>
      <c r="S47" s="17">
        <f>Q47-R47</f>
        <v>0</v>
      </c>
      <c r="T47" s="17"/>
      <c r="U47" s="17"/>
      <c r="V47" s="17">
        <f>[7]FP!U41</f>
        <v>155.42359999999999</v>
      </c>
      <c r="W47" s="17">
        <f>[3]CAR!V47</f>
        <v>328.31855999999999</v>
      </c>
      <c r="X47" s="17">
        <f>V47-W47</f>
        <v>-172.89496</v>
      </c>
      <c r="Y47" s="17">
        <f>X47/W47*100</f>
        <v>-52.660732917444577</v>
      </c>
      <c r="Z47" s="17"/>
      <c r="AA47" s="17">
        <f t="shared" si="18"/>
        <v>3369.5500700000002</v>
      </c>
      <c r="AB47" s="17">
        <f t="shared" si="18"/>
        <v>3853.8034299999999</v>
      </c>
      <c r="AC47" s="17">
        <f t="shared" si="16"/>
        <v>-484.2533599999997</v>
      </c>
      <c r="AD47" s="17">
        <f t="shared" si="17"/>
        <v>-12.565595749651395</v>
      </c>
    </row>
    <row r="48" spans="1:30" ht="15" customHeight="1" x14ac:dyDescent="0.2">
      <c r="A48" s="14" t="s">
        <v>42</v>
      </c>
      <c r="B48" s="17">
        <f>[2]FP!U42</f>
        <v>17508.03069</v>
      </c>
      <c r="C48" s="17">
        <f>[3]CAR!B48</f>
        <v>10706.14472</v>
      </c>
      <c r="D48" s="17">
        <f t="shared" si="14"/>
        <v>6801.8859699999994</v>
      </c>
      <c r="E48" s="17">
        <f t="shared" si="15"/>
        <v>63.532542739624006</v>
      </c>
      <c r="F48" s="17"/>
      <c r="G48" s="17">
        <f>[4]FP!U42</f>
        <v>125580.77650000001</v>
      </c>
      <c r="H48" s="20">
        <f>[3]CAR!G48</f>
        <v>87325.611130000005</v>
      </c>
      <c r="I48" s="17">
        <f>G48-H48</f>
        <v>38255.165370000002</v>
      </c>
      <c r="J48" s="17">
        <f>I48/H48*100</f>
        <v>43.8074980237473</v>
      </c>
      <c r="K48" s="17"/>
      <c r="L48" s="17">
        <f>[5]FP!U42</f>
        <v>9120.1719699999994</v>
      </c>
      <c r="M48" s="17">
        <f>[3]CAR!L48</f>
        <v>5819.7887900000005</v>
      </c>
      <c r="N48" s="17">
        <f>L48-M48</f>
        <v>3300.3831799999989</v>
      </c>
      <c r="O48" s="17">
        <f>N48/M48*100</f>
        <v>56.709672792094544</v>
      </c>
      <c r="P48" s="17"/>
      <c r="Q48" s="17">
        <f>[6]FP!U42</f>
        <v>14676.971219999999</v>
      </c>
      <c r="R48" s="17">
        <f>[3]CAR!Q48</f>
        <v>7071.1929399999999</v>
      </c>
      <c r="S48" s="17">
        <f>Q48-R48</f>
        <v>7605.7782799999995</v>
      </c>
      <c r="T48" s="17">
        <f>S48/R48*100</f>
        <v>107.56004459977299</v>
      </c>
      <c r="U48" s="17"/>
      <c r="V48" s="17">
        <f>[7]FP!U42</f>
        <v>6081.7076200000001</v>
      </c>
      <c r="W48" s="17">
        <f>[3]CAR!V48</f>
        <v>4292.3397999999997</v>
      </c>
      <c r="X48" s="17">
        <f>V48-W48</f>
        <v>1789.3678200000004</v>
      </c>
      <c r="Y48" s="17">
        <f>X48/W48*100</f>
        <v>41.687468918467282</v>
      </c>
      <c r="Z48" s="17"/>
      <c r="AA48" s="17">
        <f t="shared" si="18"/>
        <v>172967.65800000002</v>
      </c>
      <c r="AB48" s="17">
        <f t="shared" si="18"/>
        <v>115215.07738</v>
      </c>
      <c r="AC48" s="17">
        <f t="shared" si="16"/>
        <v>57752.580620000022</v>
      </c>
      <c r="AD48" s="17">
        <f t="shared" si="17"/>
        <v>50.125887976902227</v>
      </c>
    </row>
    <row r="49" spans="1:31" ht="15" hidden="1" customHeight="1" x14ac:dyDescent="0.2">
      <c r="A49" s="14" t="s">
        <v>43</v>
      </c>
      <c r="B49" s="17">
        <v>12989.49</v>
      </c>
      <c r="C49" s="17">
        <v>25536.678950000001</v>
      </c>
      <c r="D49" s="17">
        <f t="shared" si="14"/>
        <v>-12547.188950000002</v>
      </c>
      <c r="E49" s="17">
        <f t="shared" si="15"/>
        <v>-49.133988701377326</v>
      </c>
      <c r="F49" s="17"/>
      <c r="G49" s="17">
        <v>91449.86</v>
      </c>
      <c r="H49" s="17"/>
      <c r="I49" s="17">
        <v>2768.8600000000006</v>
      </c>
      <c r="J49" s="17">
        <v>3.1222697082802413</v>
      </c>
      <c r="K49" s="17"/>
      <c r="L49" s="17">
        <v>12554</v>
      </c>
      <c r="M49" s="17"/>
      <c r="N49" s="17">
        <v>1226</v>
      </c>
      <c r="O49" s="17">
        <v>10.822740112994349</v>
      </c>
      <c r="P49" s="17"/>
      <c r="Q49" s="17">
        <v>19284</v>
      </c>
      <c r="R49" s="17"/>
      <c r="S49" s="17">
        <v>1953</v>
      </c>
      <c r="T49" s="17">
        <v>11.268824649472045</v>
      </c>
      <c r="U49" s="17"/>
      <c r="V49" s="17">
        <v>9935</v>
      </c>
      <c r="W49" s="17"/>
      <c r="X49" s="17">
        <v>595</v>
      </c>
      <c r="Y49" s="17">
        <v>6.3704496788008562</v>
      </c>
      <c r="Z49" s="17"/>
      <c r="AA49" s="17">
        <f t="shared" si="18"/>
        <v>146212.35</v>
      </c>
      <c r="AB49" s="17">
        <f t="shared" si="18"/>
        <v>25536.678950000001</v>
      </c>
      <c r="AC49" s="17">
        <f t="shared" si="16"/>
        <v>120675.67105</v>
      </c>
      <c r="AD49" s="17">
        <f t="shared" si="17"/>
        <v>472.55820260057737</v>
      </c>
    </row>
    <row r="50" spans="1:31" ht="9.9499999999999993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1" ht="20.100000000000001" customHeight="1" x14ac:dyDescent="0.25">
      <c r="A51" s="1" t="s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1" ht="15.75" customHeight="1" x14ac:dyDescent="0.2">
      <c r="A52" s="14" t="s">
        <v>45</v>
      </c>
      <c r="B52" s="17">
        <f>'[8]financial profile(mcso)'!X19</f>
        <v>99332.706790000011</v>
      </c>
      <c r="C52" s="17">
        <f>[3]CAR!B52</f>
        <v>86734.788150000008</v>
      </c>
      <c r="D52" s="17">
        <f>B52-C52</f>
        <v>12597.918640000004</v>
      </c>
      <c r="E52" s="17">
        <f>D52/C52*100</f>
        <v>14.524643350962057</v>
      </c>
      <c r="F52" s="17"/>
      <c r="G52" s="20">
        <f>'[8]financial profile(mcso)'!Y19</f>
        <v>192928.84438000002</v>
      </c>
      <c r="H52" s="20">
        <f>[3]CAR!G52</f>
        <v>181729.92741</v>
      </c>
      <c r="I52" s="17">
        <f>G52-H52</f>
        <v>11198.91697000002</v>
      </c>
      <c r="J52" s="17">
        <f>I52/H52*100</f>
        <v>6.1623955556501153</v>
      </c>
      <c r="K52" s="17"/>
      <c r="L52" s="17">
        <f>'[8]financial profile(mcso)'!AA19</f>
        <v>45701.633553197265</v>
      </c>
      <c r="M52" s="17">
        <f>[3]CAR!L52</f>
        <v>38615.821550000001</v>
      </c>
      <c r="N52" s="17">
        <f>L52-M52</f>
        <v>7085.8120031972649</v>
      </c>
      <c r="O52" s="17">
        <f>N52/M52*100</f>
        <v>18.349504733500265</v>
      </c>
      <c r="P52" s="17"/>
      <c r="Q52" s="17">
        <f>'[8]financial profile(mcso)'!AB19</f>
        <v>142803.20574999999</v>
      </c>
      <c r="R52" s="17">
        <f>[3]CAR!Q52</f>
        <v>136675.57375000001</v>
      </c>
      <c r="S52" s="17">
        <f>Q52-R52</f>
        <v>6127.6319999999832</v>
      </c>
      <c r="T52" s="17">
        <f>S52/R52*100</f>
        <v>4.4833409744511741</v>
      </c>
      <c r="U52" s="17"/>
      <c r="V52" s="17">
        <f>'[8]financial profile(mcso)'!Z19</f>
        <v>26768.705140000002</v>
      </c>
      <c r="W52" s="17">
        <f>[3]CAR!V52</f>
        <v>26768.705140000002</v>
      </c>
      <c r="X52" s="17">
        <f>V52-W52</f>
        <v>0</v>
      </c>
      <c r="Y52" s="17">
        <f>X52/W52*100</f>
        <v>0</v>
      </c>
      <c r="Z52" s="17"/>
      <c r="AA52" s="17">
        <f>+B52+G52+V52+L52+Q52</f>
        <v>507535.09561319731</v>
      </c>
      <c r="AB52" s="17">
        <f>+C52+H52+W52+M52+R52</f>
        <v>470524.81599999999</v>
      </c>
      <c r="AC52" s="17">
        <f>AA52-AB52</f>
        <v>37010.279613197315</v>
      </c>
      <c r="AD52" s="17">
        <f>AC52/AB52*100</f>
        <v>7.8657444527213443</v>
      </c>
    </row>
    <row r="53" spans="1:31" ht="15.75" customHeight="1" x14ac:dyDescent="0.2">
      <c r="A53" s="14" t="s">
        <v>46</v>
      </c>
      <c r="B53" s="17">
        <f>'[8]financial profile(mcso)'!X20</f>
        <v>99332.702090000006</v>
      </c>
      <c r="C53" s="17">
        <f>[3]CAR!B53</f>
        <v>86734.784440000003</v>
      </c>
      <c r="D53" s="17">
        <f>B53-C53</f>
        <v>12597.917650000003</v>
      </c>
      <c r="E53" s="17">
        <f>D53/C53*100</f>
        <v>14.52464283082964</v>
      </c>
      <c r="F53" s="17"/>
      <c r="G53" s="20">
        <f>'[8]financial profile(mcso)'!Y20</f>
        <v>195728.57338000002</v>
      </c>
      <c r="H53" s="20">
        <f>[3]CAR!G53</f>
        <v>181729.33843</v>
      </c>
      <c r="I53" s="17">
        <f>G53-H53</f>
        <v>13999.234950000013</v>
      </c>
      <c r="J53" s="17">
        <f>I53/H53*100</f>
        <v>7.7033433736910641</v>
      </c>
      <c r="K53" s="17"/>
      <c r="L53" s="17">
        <f>'[8]financial profile(mcso)'!AA20</f>
        <v>45701.73936</v>
      </c>
      <c r="M53" s="17">
        <f>[3]CAR!L53</f>
        <v>38615.927360000001</v>
      </c>
      <c r="N53" s="17">
        <f>L53-M53</f>
        <v>7085.8119999999981</v>
      </c>
      <c r="O53" s="17">
        <f>N53/M53*100</f>
        <v>18.349454446456669</v>
      </c>
      <c r="P53" s="17"/>
      <c r="Q53" s="17">
        <f>'[8]financial profile(mcso)'!AB20</f>
        <v>146060.53425999999</v>
      </c>
      <c r="R53" s="17">
        <f>[3]CAR!Q53</f>
        <v>139932.90226</v>
      </c>
      <c r="S53" s="17">
        <f>Q53-R53</f>
        <v>6127.6319999999832</v>
      </c>
      <c r="T53" s="17">
        <f>S53/R53*100</f>
        <v>4.3789787112502232</v>
      </c>
      <c r="U53" s="17"/>
      <c r="V53" s="17">
        <f>'[8]financial profile(mcso)'!Z20</f>
        <v>26768.720519999999</v>
      </c>
      <c r="W53" s="17">
        <f>[3]CAR!V53</f>
        <v>26768.720519999999</v>
      </c>
      <c r="X53" s="17">
        <f>V53-W53</f>
        <v>0</v>
      </c>
      <c r="Y53" s="17">
        <f>X53/W53*100</f>
        <v>0</v>
      </c>
      <c r="Z53" s="17"/>
      <c r="AA53" s="17">
        <f>+B53+G53+V53+L53+Q53</f>
        <v>513592.26960999996</v>
      </c>
      <c r="AB53" s="17">
        <f>+C53+H53+W53+M53+R53</f>
        <v>473781.67301000003</v>
      </c>
      <c r="AC53" s="17">
        <f>AA53-AB53</f>
        <v>39810.596599999932</v>
      </c>
      <c r="AD53" s="17">
        <f>AC53/AB53*100</f>
        <v>8.4027303857233946</v>
      </c>
    </row>
    <row r="54" spans="1:31" ht="15.75" customHeight="1" x14ac:dyDescent="0.2">
      <c r="A54" s="14" t="s">
        <v>47</v>
      </c>
      <c r="B54" s="21">
        <f>'[8]financial profile(mcso)'!X21</f>
        <v>1.5258169873293213E-6</v>
      </c>
      <c r="C54" s="21">
        <f>[3]CAR!B54</f>
        <v>1.1051142376850342E-6</v>
      </c>
      <c r="D54" s="21">
        <f>B54-C54</f>
        <v>4.2070274964428711E-7</v>
      </c>
      <c r="E54" s="17">
        <f t="shared" ref="E54:E55" si="19">D54/C54*100</f>
        <v>38.068711387300986</v>
      </c>
      <c r="F54" s="21"/>
      <c r="G54" s="23">
        <f>'[8]financial profile(mcso)'!Y21</f>
        <v>-0.99999999999999722</v>
      </c>
      <c r="H54" s="23">
        <f>[3]CAR!G54</f>
        <v>2.1037036084579867E-4</v>
      </c>
      <c r="I54" s="21">
        <f>G54-H54</f>
        <v>-1.0002103703608429</v>
      </c>
      <c r="J54" s="17">
        <f>I54/H54*100</f>
        <v>-475452.13419774303</v>
      </c>
      <c r="K54" s="21"/>
      <c r="L54" s="21">
        <f>'[8]financial profile(mcso)'!AA21</f>
        <v>-5.9728823025025534E-5</v>
      </c>
      <c r="M54" s="21">
        <f>[3]CAR!L54</f>
        <v>-5.9730627908800854E-5</v>
      </c>
      <c r="N54" s="21">
        <f>L54-M54</f>
        <v>1.8048837753203398E-9</v>
      </c>
      <c r="O54" s="17">
        <f t="shared" ref="O54:O55" si="20">N54/M54*100</f>
        <v>-3.0217056784939706E-3</v>
      </c>
      <c r="P54" s="21"/>
      <c r="Q54" s="21">
        <f>'[8]financial profile(mcso)'!AB21</f>
        <v>0</v>
      </c>
      <c r="R54" s="21">
        <f>[3]CAR!Q54</f>
        <v>0</v>
      </c>
      <c r="S54" s="21">
        <f>Q54-R54</f>
        <v>0</v>
      </c>
      <c r="T54" s="17"/>
      <c r="U54" s="21"/>
      <c r="V54" s="21">
        <f>'[8]financial profile(mcso)'!Z21</f>
        <v>0</v>
      </c>
      <c r="W54" s="21">
        <f>[3]CAR!V54</f>
        <v>0</v>
      </c>
      <c r="X54" s="21">
        <f>V54-W54</f>
        <v>0</v>
      </c>
      <c r="Y54" s="17"/>
      <c r="Z54" s="21"/>
      <c r="AA54" s="21">
        <f>+'[8]financial profile(mcso)'!$I$24</f>
        <v>-0.65957808434306053</v>
      </c>
      <c r="AB54" s="21">
        <f>[3]CAR!$AA$54</f>
        <v>-0.34426903359112221</v>
      </c>
      <c r="AC54" s="21">
        <f>AA54-AB54</f>
        <v>-0.31530905075193832</v>
      </c>
      <c r="AD54" s="17">
        <f>AC54/AB54*100</f>
        <v>91.587979163534413</v>
      </c>
    </row>
    <row r="55" spans="1:31" ht="15.75" customHeight="1" x14ac:dyDescent="0.2">
      <c r="A55" s="14" t="s">
        <v>48</v>
      </c>
      <c r="B55" s="21">
        <f>'[8]financial profile(mcso)'!X22</f>
        <v>4.7000000049592927E-3</v>
      </c>
      <c r="C55" s="21">
        <f>[3]CAR!B55</f>
        <v>3.7100000045029446E-3</v>
      </c>
      <c r="D55" s="21">
        <f>B55-C55</f>
        <v>9.9000000045634806E-4</v>
      </c>
      <c r="E55" s="17">
        <f t="shared" si="19"/>
        <v>26.684636098510882</v>
      </c>
      <c r="F55" s="21"/>
      <c r="G55" s="23">
        <f>'[8]financial profile(mcso)'!Y22</f>
        <v>-2799.7289999999921</v>
      </c>
      <c r="H55" s="23">
        <f>[3]CAR!G55</f>
        <v>0.58898000000044703</v>
      </c>
      <c r="I55" s="21">
        <f>G55-H55</f>
        <v>-2800.3179799999925</v>
      </c>
      <c r="J55" s="17">
        <f>I55/H55*100</f>
        <v>-475452.13419774309</v>
      </c>
      <c r="K55" s="21"/>
      <c r="L55" s="21">
        <f>'[8]financial profile(mcso)'!AA22</f>
        <v>-0.10580680273415055</v>
      </c>
      <c r="M55" s="21">
        <f>[3]CAR!L55</f>
        <v>-0.10581000000092899</v>
      </c>
      <c r="N55" s="21">
        <f>L55-M55</f>
        <v>3.1972667784430087E-6</v>
      </c>
      <c r="O55" s="17">
        <f t="shared" si="20"/>
        <v>-3.0217056784944121E-3</v>
      </c>
      <c r="P55" s="21"/>
      <c r="Q55" s="21">
        <f>'[8]financial profile(mcso)'!AB22</f>
        <v>-3257.3285099999921</v>
      </c>
      <c r="R55" s="21">
        <f>[3]CAR!Q55</f>
        <v>-3257.3285099999921</v>
      </c>
      <c r="S55" s="21">
        <f>Q55-R55</f>
        <v>0</v>
      </c>
      <c r="T55" s="17">
        <f>S55/R55*100</f>
        <v>0</v>
      </c>
      <c r="U55" s="21"/>
      <c r="V55" s="21">
        <f>'[8]financial profile(mcso)'!Z22</f>
        <v>-1.5379999997094274E-2</v>
      </c>
      <c r="W55" s="21">
        <f>[3]CAR!V55</f>
        <v>-1.5379999997094274E-2</v>
      </c>
      <c r="X55" s="21">
        <f>V55-W55</f>
        <v>0</v>
      </c>
      <c r="Y55" s="17"/>
      <c r="Z55" s="21"/>
      <c r="AA55" s="21">
        <v>-3257.6556599999931</v>
      </c>
      <c r="AB55" s="21">
        <f>+C55+H55+W55+M55+R55</f>
        <v>-3256.8570099999852</v>
      </c>
      <c r="AC55" s="21">
        <f>AA55-AB55</f>
        <v>-0.79865000000791042</v>
      </c>
      <c r="AD55" s="17">
        <f>AC55/AB55*100</f>
        <v>2.4522108202960805E-2</v>
      </c>
    </row>
    <row r="56" spans="1:31" ht="15.75" customHeight="1" x14ac:dyDescent="0.2">
      <c r="A56" s="14" t="s">
        <v>49</v>
      </c>
      <c r="B56" s="17">
        <f>'[8]financial profile(mcso)'!X23</f>
        <v>54235.996239399996</v>
      </c>
      <c r="C56" s="17">
        <f>[3]CAR!B56</f>
        <v>63373.497179999998</v>
      </c>
      <c r="D56" s="17">
        <f>B56-C56</f>
        <v>-9137.5009406000027</v>
      </c>
      <c r="E56" s="17">
        <f>D56/C56*100</f>
        <v>-14.418489348389157</v>
      </c>
      <c r="F56" s="17"/>
      <c r="G56" s="20">
        <f>'[8]financial profile(mcso)'!Y23</f>
        <v>95703.313419999991</v>
      </c>
      <c r="H56" s="20">
        <f>[3]CAR!G56</f>
        <v>106595.1734</v>
      </c>
      <c r="I56" s="17">
        <f>G56-H56</f>
        <v>-10891.859980000008</v>
      </c>
      <c r="J56" s="17">
        <f>I56/H56*100</f>
        <v>-10.217967317458305</v>
      </c>
      <c r="K56" s="17"/>
      <c r="L56" s="17">
        <f>'[8]financial profile(mcso)'!AA23</f>
        <v>13864.030723197258</v>
      </c>
      <c r="M56" s="17">
        <f>[3]CAR!L56</f>
        <v>19929.816719999999</v>
      </c>
      <c r="N56" s="17">
        <f>L56-M56</f>
        <v>-6065.7859968027406</v>
      </c>
      <c r="O56" s="17">
        <f>N56/M56*100</f>
        <v>-30.435733965960633</v>
      </c>
      <c r="P56" s="17"/>
      <c r="Q56" s="17">
        <f>'[8]financial profile(mcso)'!AB23</f>
        <v>15970.31674</v>
      </c>
      <c r="R56" s="17">
        <f>[3]CAR!Q56</f>
        <v>21291.282739999999</v>
      </c>
      <c r="S56" s="17">
        <f>Q56-R56</f>
        <v>-5320.9659999999985</v>
      </c>
      <c r="T56" s="17">
        <f>S56/R56*100</f>
        <v>-24.991288993609967</v>
      </c>
      <c r="U56" s="17"/>
      <c r="V56" s="17">
        <f>'[8]financial profile(mcso)'!Z23</f>
        <v>-1.5380000000000001E-2</v>
      </c>
      <c r="W56" s="17">
        <f>[3]CAR!V56</f>
        <v>-1.5380000000000001E-2</v>
      </c>
      <c r="X56" s="17">
        <f>V56-W56</f>
        <v>0</v>
      </c>
      <c r="Y56" s="17">
        <f>X56/W56*100</f>
        <v>0</v>
      </c>
      <c r="Z56" s="17"/>
      <c r="AA56" s="17">
        <f>+B56+G56+V56+L56+Q56</f>
        <v>179773.64174259728</v>
      </c>
      <c r="AB56" s="17">
        <f>+C56+H56+W56+M56+R56</f>
        <v>211189.75466000001</v>
      </c>
      <c r="AC56" s="17">
        <f>AA56-AB56</f>
        <v>-31416.11291740273</v>
      </c>
      <c r="AD56" s="17">
        <f>AC56/AB56*100</f>
        <v>-14.875775090501131</v>
      </c>
      <c r="AE56" s="24" t="s">
        <v>50</v>
      </c>
    </row>
    <row r="57" spans="1:31" ht="9.9499999999999993" customHeight="1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24"/>
    </row>
    <row r="58" spans="1:31" ht="17.100000000000001" customHeight="1" x14ac:dyDescent="0.25">
      <c r="A58" s="1" t="s">
        <v>51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24"/>
    </row>
    <row r="59" spans="1:31" ht="15" customHeight="1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24"/>
    </row>
    <row r="60" spans="1:31" ht="15.75" customHeight="1" x14ac:dyDescent="0.2">
      <c r="A60" s="14" t="s">
        <v>52</v>
      </c>
      <c r="B60" s="17">
        <v>68404</v>
      </c>
      <c r="C60" s="17">
        <v>57886</v>
      </c>
      <c r="D60" s="17">
        <f>B60-C60</f>
        <v>10518</v>
      </c>
      <c r="E60" s="17">
        <f>D60/C60*100</f>
        <v>18.17019659330408</v>
      </c>
      <c r="F60" s="17"/>
      <c r="G60" s="20">
        <v>437064</v>
      </c>
      <c r="H60" s="20">
        <v>406869</v>
      </c>
      <c r="I60" s="17">
        <f>G60-H60</f>
        <v>30195</v>
      </c>
      <c r="J60" s="17">
        <f>I60/H60*100</f>
        <v>7.4213075953193774</v>
      </c>
      <c r="K60" s="17"/>
      <c r="L60" s="17">
        <v>34898</v>
      </c>
      <c r="M60" s="17">
        <v>30476</v>
      </c>
      <c r="N60" s="17">
        <f>L60-M60</f>
        <v>4422</v>
      </c>
      <c r="O60" s="17">
        <f>N60/M60*100</f>
        <v>14.509778186113664</v>
      </c>
      <c r="P60" s="17"/>
      <c r="Q60" s="17">
        <v>57898</v>
      </c>
      <c r="R60" s="17">
        <v>49873</v>
      </c>
      <c r="S60" s="17">
        <f>Q60-R60</f>
        <v>8025</v>
      </c>
      <c r="T60" s="17">
        <f>S60/R60*100</f>
        <v>16.090870811862128</v>
      </c>
      <c r="U60" s="17"/>
      <c r="V60" s="17">
        <v>26137</v>
      </c>
      <c r="W60" s="17">
        <v>22473</v>
      </c>
      <c r="X60" s="17">
        <f>V60-W60</f>
        <v>3664</v>
      </c>
      <c r="Y60" s="17">
        <f>X60/W60*100</f>
        <v>16.304009255551104</v>
      </c>
      <c r="Z60" s="17"/>
      <c r="AA60" s="17">
        <f t="shared" ref="AA60:AB62" si="21">G60+V60+L60+Q60+B60</f>
        <v>624401</v>
      </c>
      <c r="AB60" s="17">
        <f t="shared" si="21"/>
        <v>567577</v>
      </c>
      <c r="AC60" s="17">
        <f>AA60-AB60</f>
        <v>56824</v>
      </c>
      <c r="AD60" s="17">
        <f>AC60/AB60*100</f>
        <v>10.011681234440436</v>
      </c>
      <c r="AE60" s="24"/>
    </row>
    <row r="61" spans="1:31" ht="15.75" customHeight="1" x14ac:dyDescent="0.2">
      <c r="A61" s="14" t="s">
        <v>53</v>
      </c>
      <c r="B61" s="17">
        <v>56907</v>
      </c>
      <c r="C61" s="17">
        <v>47842</v>
      </c>
      <c r="D61" s="17">
        <f>B61-C61</f>
        <v>9065</v>
      </c>
      <c r="E61" s="17">
        <f>D61/C61*100</f>
        <v>18.947786463776598</v>
      </c>
      <c r="F61" s="17"/>
      <c r="G61" s="20">
        <v>402903</v>
      </c>
      <c r="H61" s="20">
        <v>375637</v>
      </c>
      <c r="I61" s="17">
        <f>G61-H61</f>
        <v>27266</v>
      </c>
      <c r="J61" s="17">
        <f>I61/H61*100</f>
        <v>7.2586033857154648</v>
      </c>
      <c r="K61" s="17"/>
      <c r="L61" s="17">
        <v>31529</v>
      </c>
      <c r="M61" s="17">
        <v>27409</v>
      </c>
      <c r="N61" s="17">
        <f>L61-M61</f>
        <v>4120</v>
      </c>
      <c r="O61" s="17">
        <f>N61/M61*100</f>
        <v>15.031558976978365</v>
      </c>
      <c r="P61" s="17"/>
      <c r="Q61" s="17">
        <v>49701</v>
      </c>
      <c r="R61" s="17">
        <v>42825</v>
      </c>
      <c r="S61" s="17">
        <f>Q61-R61</f>
        <v>6876</v>
      </c>
      <c r="T61" s="17">
        <f>S61/R61*100</f>
        <v>16.056042031523642</v>
      </c>
      <c r="U61" s="17"/>
      <c r="V61" s="17">
        <v>23562</v>
      </c>
      <c r="W61" s="17">
        <v>20300</v>
      </c>
      <c r="X61" s="17">
        <f>V61-W61</f>
        <v>3262</v>
      </c>
      <c r="Y61" s="17">
        <f>X61/W61*100</f>
        <v>16.068965517241381</v>
      </c>
      <c r="Z61" s="17"/>
      <c r="AA61" s="17">
        <f t="shared" si="21"/>
        <v>564602</v>
      </c>
      <c r="AB61" s="17">
        <f t="shared" si="21"/>
        <v>514013</v>
      </c>
      <c r="AC61" s="17">
        <f>AA61-AB61</f>
        <v>50589</v>
      </c>
      <c r="AD61" s="17">
        <f>AC61/AB61*100</f>
        <v>9.841968977438313</v>
      </c>
      <c r="AE61" s="24"/>
    </row>
    <row r="62" spans="1:31" ht="15.75" customHeight="1" x14ac:dyDescent="0.2">
      <c r="A62" s="14" t="s">
        <v>54</v>
      </c>
      <c r="B62" s="17">
        <v>158</v>
      </c>
      <c r="C62" s="17">
        <v>167</v>
      </c>
      <c r="D62" s="17">
        <f>B62-C62</f>
        <v>-9</v>
      </c>
      <c r="E62" s="17">
        <f>D62/C62*100</f>
        <v>-5.3892215568862278</v>
      </c>
      <c r="F62" s="17"/>
      <c r="G62" s="20">
        <v>602</v>
      </c>
      <c r="H62" s="20">
        <v>576</v>
      </c>
      <c r="I62" s="17">
        <f>G62-H62</f>
        <v>26</v>
      </c>
      <c r="J62" s="17">
        <f>I62/H62*100</f>
        <v>4.5138888888888884</v>
      </c>
      <c r="K62" s="17"/>
      <c r="L62" s="17">
        <v>68</v>
      </c>
      <c r="M62" s="17">
        <v>51</v>
      </c>
      <c r="N62" s="17">
        <f>L62-M62</f>
        <v>17</v>
      </c>
      <c r="O62" s="17">
        <f>N62/M62*100</f>
        <v>33.333333333333329</v>
      </c>
      <c r="P62" s="17"/>
      <c r="Q62" s="17">
        <v>378</v>
      </c>
      <c r="R62" s="17">
        <v>171</v>
      </c>
      <c r="S62" s="17">
        <f>Q62-R62</f>
        <v>207</v>
      </c>
      <c r="T62" s="17">
        <f>S62/R62*100</f>
        <v>121.05263157894737</v>
      </c>
      <c r="U62" s="17"/>
      <c r="V62" s="17">
        <v>31</v>
      </c>
      <c r="W62" s="17">
        <v>31</v>
      </c>
      <c r="X62" s="17">
        <f>V62-W62</f>
        <v>0</v>
      </c>
      <c r="Y62" s="17">
        <f>X62/W62*100</f>
        <v>0</v>
      </c>
      <c r="Z62" s="17"/>
      <c r="AA62" s="17">
        <f t="shared" si="21"/>
        <v>1237</v>
      </c>
      <c r="AB62" s="17">
        <f t="shared" si="21"/>
        <v>996</v>
      </c>
      <c r="AC62" s="17">
        <f>AA62-AB62</f>
        <v>241</v>
      </c>
      <c r="AD62" s="17">
        <f>AC62/AB62*100</f>
        <v>24.196787148594378</v>
      </c>
      <c r="AE62" s="24"/>
    </row>
    <row r="63" spans="1:31" ht="15.75" customHeight="1" x14ac:dyDescent="0.2">
      <c r="A63" s="14" t="s">
        <v>55</v>
      </c>
      <c r="B63" s="21">
        <f>SUM(B60-B61-B62)/B60*100</f>
        <v>16.57651599321677</v>
      </c>
      <c r="C63" s="21">
        <f>SUM(C60-C61-C62)/C60*100</f>
        <v>17.062847666102339</v>
      </c>
      <c r="D63" s="21"/>
      <c r="E63" s="21">
        <f>B63-C63</f>
        <v>-0.48633167288556933</v>
      </c>
      <c r="F63" s="21"/>
      <c r="G63" s="21">
        <f>SUM(G60-G61-G62)/G60*100</f>
        <v>7.6782805264217604</v>
      </c>
      <c r="H63" s="21">
        <f>SUM(H60-H61-H62)/H60*100</f>
        <v>7.5346118775330639</v>
      </c>
      <c r="I63" s="21"/>
      <c r="J63" s="21">
        <f>G63-H63</f>
        <v>0.14366864888869646</v>
      </c>
      <c r="K63" s="21"/>
      <c r="L63" s="21">
        <f>SUM(L60-L61-L62)/L60*100</f>
        <v>9.4589947848014209</v>
      </c>
      <c r="M63" s="21">
        <f>SUM(M60-M61-M62)/M60*100</f>
        <v>9.8963118519490738</v>
      </c>
      <c r="N63" s="21"/>
      <c r="O63" s="21">
        <f>L63-M63</f>
        <v>-0.43731706714765295</v>
      </c>
      <c r="P63" s="21"/>
      <c r="Q63" s="21">
        <f>SUM(Q60-Q61-Q62)/Q60*100</f>
        <v>13.504784275795364</v>
      </c>
      <c r="R63" s="21">
        <f>SUM(R60-R61-R62)/R60*100</f>
        <v>13.789024121268021</v>
      </c>
      <c r="S63" s="21"/>
      <c r="T63" s="21">
        <f>Q63-R63</f>
        <v>-0.28423984547265668</v>
      </c>
      <c r="U63" s="21"/>
      <c r="V63" s="21">
        <f>SUM(V60-V61-V62)/V60*100</f>
        <v>9.7333282320082652</v>
      </c>
      <c r="W63" s="21">
        <f>SUM(W60-W61-W62)/W60*100</f>
        <v>9.5314377252703242</v>
      </c>
      <c r="X63" s="21"/>
      <c r="Y63" s="21">
        <f>V63-W63</f>
        <v>0.20189050673794107</v>
      </c>
      <c r="Z63" s="21"/>
      <c r="AA63" s="21">
        <f>SUM(AA60-AA61-AA62)/AA60*100</f>
        <v>9.3789087461423026</v>
      </c>
      <c r="AB63" s="21">
        <f>SUM(AB60-AB61-AB62)/AB60*100</f>
        <v>9.2618270296365068</v>
      </c>
      <c r="AC63" s="21"/>
      <c r="AD63" s="21">
        <f>AA63-AB63</f>
        <v>0.1170817165057958</v>
      </c>
    </row>
    <row r="64" spans="1:31" ht="15.75" customHeight="1" x14ac:dyDescent="0.2">
      <c r="A64" s="14" t="s">
        <v>56</v>
      </c>
      <c r="B64" s="21">
        <f>B13/(B61+B62)</f>
        <v>12.877428549899239</v>
      </c>
      <c r="C64" s="21">
        <f>C13/(C61+C62)</f>
        <v>15.621400135391282</v>
      </c>
      <c r="D64" s="21">
        <f>B64-C64</f>
        <v>-2.7439715854920426</v>
      </c>
      <c r="E64" s="21">
        <f>D64/C64*100</f>
        <v>-17.565465078097571</v>
      </c>
      <c r="F64" s="21"/>
      <c r="G64" s="21">
        <f>G13/(G61+G62)</f>
        <v>10.086754159675841</v>
      </c>
      <c r="H64" s="21">
        <f>H13/(H61+H62)</f>
        <v>9.6120584369227018</v>
      </c>
      <c r="I64" s="21">
        <f>G64-H64</f>
        <v>0.47469572275313965</v>
      </c>
      <c r="J64" s="21">
        <f>I64/H64*100</f>
        <v>4.9385438703711557</v>
      </c>
      <c r="K64" s="21"/>
      <c r="L64" s="21">
        <f>L13/(L61+L62)</f>
        <v>9.5063298284647288</v>
      </c>
      <c r="M64" s="21">
        <f>M13/(M61+M62)</f>
        <v>10.11150865804807</v>
      </c>
      <c r="N64" s="21">
        <f>L64-M64</f>
        <v>-0.60517882958334113</v>
      </c>
      <c r="O64" s="21">
        <f>N64/M64*100</f>
        <v>-5.9850498085828185</v>
      </c>
      <c r="P64" s="21"/>
      <c r="Q64" s="21">
        <f>Q13/(Q61+Q62)</f>
        <v>13.182969257173665</v>
      </c>
      <c r="R64" s="21">
        <f>R13/(R61+R62)</f>
        <v>15.513629465531677</v>
      </c>
      <c r="S64" s="21">
        <f>Q64-R64</f>
        <v>-2.3306602083580117</v>
      </c>
      <c r="T64" s="21">
        <f>S64/R64*100</f>
        <v>-15.02330717345218</v>
      </c>
      <c r="U64" s="21"/>
      <c r="V64" s="21">
        <f>V13/(V61+V62)</f>
        <v>11.344494559827067</v>
      </c>
      <c r="W64" s="21">
        <f>W13/(W61+W62)</f>
        <v>15.095683981604445</v>
      </c>
      <c r="X64" s="21">
        <f>V64-W64</f>
        <v>-3.7511894217773776</v>
      </c>
      <c r="Y64" s="21">
        <f>X64/W64*100</f>
        <v>-24.849416736257631</v>
      </c>
      <c r="Z64" s="21"/>
      <c r="AA64" s="21">
        <f>AA13/(AA61+AA62)</f>
        <v>10.662252475651201</v>
      </c>
      <c r="AB64" s="21">
        <f>AB13/AB61</f>
        <v>10.929189594640604</v>
      </c>
      <c r="AC64" s="21">
        <f>AA64-AB64</f>
        <v>-0.26693711898940364</v>
      </c>
      <c r="AD64" s="21">
        <f>AC64/AB64*100</f>
        <v>-2.4424237193241005</v>
      </c>
    </row>
    <row r="65" spans="1:30" ht="15.75" customHeight="1" x14ac:dyDescent="0.2">
      <c r="A65" s="14" t="s">
        <v>57</v>
      </c>
      <c r="B65" s="21">
        <f>B22/B60</f>
        <v>9.2114533762645454</v>
      </c>
      <c r="C65" s="21">
        <f>C22/C60</f>
        <v>9.7298572760252906</v>
      </c>
      <c r="D65" s="21">
        <f>B65-C65</f>
        <v>-0.51840389976074519</v>
      </c>
      <c r="E65" s="21">
        <f>D65/C65*100</f>
        <v>-5.3279702369130382</v>
      </c>
      <c r="F65" s="21"/>
      <c r="G65" s="21">
        <f>G22/G60</f>
        <v>7.0852021014084903</v>
      </c>
      <c r="H65" s="21">
        <f>H22/H60</f>
        <v>6.4887887132713491</v>
      </c>
      <c r="I65" s="21">
        <f>G65-H65</f>
        <v>0.59641338813714118</v>
      </c>
      <c r="J65" s="21">
        <f>I65/H65*100</f>
        <v>9.1914441121701582</v>
      </c>
      <c r="K65" s="21"/>
      <c r="L65" s="21">
        <f>L22/L60</f>
        <v>5.6659112943435153</v>
      </c>
      <c r="M65" s="21">
        <f>M22/M60</f>
        <v>5.8621614726342033</v>
      </c>
      <c r="N65" s="21">
        <f>L65-M65</f>
        <v>-0.19625017829068803</v>
      </c>
      <c r="O65" s="21">
        <f>N65/M65*100</f>
        <v>-3.347744329575788</v>
      </c>
      <c r="P65" s="21"/>
      <c r="Q65" s="21">
        <f>Q22/Q60</f>
        <v>8.5144174095823697</v>
      </c>
      <c r="R65" s="21">
        <f>R22/R60</f>
        <v>10.267754830870411</v>
      </c>
      <c r="S65" s="21">
        <f>Q65-R65</f>
        <v>-1.753337421288041</v>
      </c>
      <c r="T65" s="21">
        <f>S65/R65*100</f>
        <v>-17.076151993974019</v>
      </c>
      <c r="U65" s="21"/>
      <c r="V65" s="21">
        <f>V22/V60</f>
        <v>6.4971848930634728</v>
      </c>
      <c r="W65" s="21">
        <f>W22/W60</f>
        <v>9.8833560503715567</v>
      </c>
      <c r="X65" s="21">
        <f>V65-W65</f>
        <v>-3.3861711573080839</v>
      </c>
      <c r="Y65" s="21">
        <f>X65/W65*100</f>
        <v>-34.261349485439041</v>
      </c>
      <c r="Z65" s="21"/>
      <c r="AA65" s="21">
        <f>AA22/AA60</f>
        <v>7.3467221562425431</v>
      </c>
      <c r="AB65" s="21">
        <f>AB22/AB60</f>
        <v>7.2521563127117554</v>
      </c>
      <c r="AC65" s="21">
        <f>AA65-AB65</f>
        <v>9.4565843530787674E-2</v>
      </c>
      <c r="AD65" s="21">
        <f>AC65/AB65*100</f>
        <v>1.3039686329572127</v>
      </c>
    </row>
    <row r="66" spans="1:30" hidden="1" x14ac:dyDescent="0.2">
      <c r="A66" s="14" t="s">
        <v>58</v>
      </c>
      <c r="B66" s="23"/>
      <c r="C66" s="23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ht="15.75" customHeight="1" x14ac:dyDescent="0.2">
      <c r="A67" s="14" t="s">
        <v>59</v>
      </c>
      <c r="B67" s="21">
        <f>+C79</f>
        <v>93.650971178587852</v>
      </c>
      <c r="C67" s="21">
        <f>[9]CAR!B67</f>
        <v>93.8</v>
      </c>
      <c r="D67" s="21"/>
      <c r="E67" s="21">
        <f>B67-C67</f>
        <v>-0.14902882141214491</v>
      </c>
      <c r="F67" s="21"/>
      <c r="G67" s="23">
        <f>+C80</f>
        <v>99.415497421741989</v>
      </c>
      <c r="H67" s="23">
        <f>[9]CAR!G67</f>
        <v>98.59</v>
      </c>
      <c r="I67" s="21"/>
      <c r="J67" s="21">
        <f>G67-H67</f>
        <v>0.8254974217419857</v>
      </c>
      <c r="K67" s="21"/>
      <c r="L67" s="23">
        <f>+C81</f>
        <v>100</v>
      </c>
      <c r="M67" s="21">
        <f>[9]CAR!L67</f>
        <v>93.48</v>
      </c>
      <c r="N67" s="21"/>
      <c r="O67" s="21">
        <f>L67-M67</f>
        <v>6.519999999999996</v>
      </c>
      <c r="P67" s="21"/>
      <c r="Q67" s="23">
        <f>+C82</f>
        <v>83.22174569571888</v>
      </c>
      <c r="R67" s="21">
        <f>[9]CAR!Q67</f>
        <v>83.4</v>
      </c>
      <c r="S67" s="21"/>
      <c r="T67" s="21">
        <f>Q67-R67</f>
        <v>-0.17825430428112554</v>
      </c>
      <c r="U67" s="21"/>
      <c r="V67" s="23">
        <f>+C83</f>
        <v>100</v>
      </c>
      <c r="W67" s="21">
        <f>[9]CAR!V67</f>
        <v>100</v>
      </c>
      <c r="X67" s="21"/>
      <c r="Y67" s="21">
        <f>V67-W67</f>
        <v>0</v>
      </c>
      <c r="Z67" s="21"/>
      <c r="AA67" s="21">
        <f>(G67+V67+L67+Q67+B67)/5</f>
        <v>95.257642859209739</v>
      </c>
      <c r="AB67" s="21">
        <f>(H67+W67+M67+R67+C67)/5</f>
        <v>93.854000000000013</v>
      </c>
      <c r="AC67" s="21"/>
      <c r="AD67" s="21">
        <f>AA67-AB67</f>
        <v>1.4036428592097252</v>
      </c>
    </row>
    <row r="68" spans="1:30" ht="15.75" customHeight="1" x14ac:dyDescent="0.2">
      <c r="A68" s="14" t="s">
        <v>60</v>
      </c>
      <c r="B68" s="17">
        <v>57116</v>
      </c>
      <c r="C68" s="17">
        <v>55793</v>
      </c>
      <c r="D68" s="17">
        <f>B68-C68</f>
        <v>1323</v>
      </c>
      <c r="E68" s="17">
        <f>D68/C68*100</f>
        <v>2.3712652124818523</v>
      </c>
      <c r="F68" s="17"/>
      <c r="G68" s="20">
        <v>233411</v>
      </c>
      <c r="H68" s="20">
        <v>228479</v>
      </c>
      <c r="I68" s="17">
        <f>G68-H68</f>
        <v>4932</v>
      </c>
      <c r="J68" s="17">
        <f>I68/H68*100</f>
        <v>2.1586228931324105</v>
      </c>
      <c r="K68" s="17"/>
      <c r="L68" s="17">
        <v>47816</v>
      </c>
      <c r="M68" s="17">
        <v>44046</v>
      </c>
      <c r="N68" s="17">
        <f>L68-M68</f>
        <v>3770</v>
      </c>
      <c r="O68" s="17">
        <f>N68/M68*100</f>
        <v>8.5592335285837535</v>
      </c>
      <c r="P68" s="17"/>
      <c r="Q68" s="17">
        <v>63126</v>
      </c>
      <c r="R68" s="17">
        <v>61445</v>
      </c>
      <c r="S68" s="17">
        <f>Q68-R68</f>
        <v>1681</v>
      </c>
      <c r="T68" s="17">
        <f>S68/R68*100</f>
        <v>2.7357799658230939</v>
      </c>
      <c r="U68" s="17"/>
      <c r="V68" s="17">
        <v>49862</v>
      </c>
      <c r="W68" s="17">
        <v>48406</v>
      </c>
      <c r="X68" s="17">
        <f>V68-W68</f>
        <v>1456</v>
      </c>
      <c r="Y68" s="17">
        <f>X68/W68*100</f>
        <v>3.0078915836879725</v>
      </c>
      <c r="Z68" s="17"/>
      <c r="AA68" s="17">
        <f>+B68+G68+V68+L68+Q68</f>
        <v>451331</v>
      </c>
      <c r="AB68" s="17">
        <f>+C68+H68+W68+M68+R68</f>
        <v>438169</v>
      </c>
      <c r="AC68" s="17">
        <f>AA68-AB68</f>
        <v>13162</v>
      </c>
      <c r="AD68" s="17">
        <f>AC68/AB68*100</f>
        <v>3.0038638059744072</v>
      </c>
    </row>
    <row r="69" spans="1:30" ht="15.75" customHeight="1" x14ac:dyDescent="0.2">
      <c r="A69" s="14" t="s">
        <v>61</v>
      </c>
      <c r="B69" s="17">
        <v>197</v>
      </c>
      <c r="C69" s="17">
        <v>200</v>
      </c>
      <c r="D69" s="17">
        <f>B69-C69</f>
        <v>-3</v>
      </c>
      <c r="E69" s="17">
        <f>D69/C69*100</f>
        <v>-1.5</v>
      </c>
      <c r="F69" s="17"/>
      <c r="G69" s="20">
        <v>256</v>
      </c>
      <c r="H69" s="20">
        <v>224</v>
      </c>
      <c r="I69" s="17">
        <f>G69-H69</f>
        <v>32</v>
      </c>
      <c r="J69" s="17">
        <f>I69/H69*100</f>
        <v>14.285714285714285</v>
      </c>
      <c r="K69" s="17"/>
      <c r="L69" s="17">
        <v>84</v>
      </c>
      <c r="M69" s="17">
        <v>99</v>
      </c>
      <c r="N69" s="17">
        <f>L69-M69</f>
        <v>-15</v>
      </c>
      <c r="O69" s="17">
        <f>N69/M69*100</f>
        <v>-15.151515151515152</v>
      </c>
      <c r="P69" s="17"/>
      <c r="Q69" s="17">
        <v>127</v>
      </c>
      <c r="R69" s="17">
        <v>122</v>
      </c>
      <c r="S69" s="17">
        <f>Q69-R69</f>
        <v>5</v>
      </c>
      <c r="T69" s="17">
        <f>S69/R69*100</f>
        <v>4.0983606557377046</v>
      </c>
      <c r="U69" s="17"/>
      <c r="V69" s="17">
        <v>77</v>
      </c>
      <c r="W69" s="17">
        <v>70</v>
      </c>
      <c r="X69" s="17">
        <f>V69-W69</f>
        <v>7</v>
      </c>
      <c r="Y69" s="17">
        <f>X69/W69*100</f>
        <v>10</v>
      </c>
      <c r="Z69" s="17"/>
      <c r="AA69" s="17">
        <f>+B69+G69+V69+L69+Q69</f>
        <v>741</v>
      </c>
      <c r="AB69" s="17">
        <f>+C69+H69+W69+M69+R69</f>
        <v>715</v>
      </c>
      <c r="AC69" s="17">
        <f>AA69-AB69</f>
        <v>26</v>
      </c>
      <c r="AD69" s="17">
        <f>AC69/AB69*100</f>
        <v>3.6363636363636362</v>
      </c>
    </row>
    <row r="70" spans="1:30" ht="15.75" customHeight="1" x14ac:dyDescent="0.2">
      <c r="A70" s="14" t="s">
        <v>62</v>
      </c>
      <c r="B70" s="17">
        <f>B68/B69</f>
        <v>289.92893401015226</v>
      </c>
      <c r="C70" s="17">
        <f>C68/C69</f>
        <v>278.96499999999997</v>
      </c>
      <c r="D70" s="17">
        <f>B70-C70</f>
        <v>10.963934010152286</v>
      </c>
      <c r="E70" s="17">
        <f>D70/C70*100</f>
        <v>3.9302184898292931</v>
      </c>
      <c r="F70" s="17"/>
      <c r="G70" s="17">
        <f>G68/G69</f>
        <v>911.76171875</v>
      </c>
      <c r="H70" s="17">
        <f>H68/H69</f>
        <v>1019.9955357142857</v>
      </c>
      <c r="I70" s="17">
        <f>G70-H70</f>
        <v>-108.23381696428567</v>
      </c>
      <c r="J70" s="17">
        <f>I70/H70*100</f>
        <v>-10.611204968509137</v>
      </c>
      <c r="K70" s="17"/>
      <c r="L70" s="17">
        <f>L68/L69</f>
        <v>569.23809523809518</v>
      </c>
      <c r="M70" s="17">
        <f>M68/M69</f>
        <v>444.90909090909093</v>
      </c>
      <c r="N70" s="17">
        <f>L70-M70</f>
        <v>124.32900432900425</v>
      </c>
      <c r="O70" s="17">
        <f>N70/M70*100</f>
        <v>27.94481094440226</v>
      </c>
      <c r="P70" s="17"/>
      <c r="Q70" s="17">
        <f>Q68/Q69</f>
        <v>497.05511811023621</v>
      </c>
      <c r="R70" s="17">
        <f>R68/R69</f>
        <v>503.64754098360658</v>
      </c>
      <c r="S70" s="17">
        <f>Q70-R70</f>
        <v>-6.5924228733703671</v>
      </c>
      <c r="T70" s="17">
        <f>S70/R70*100</f>
        <v>-1.3089357808628608</v>
      </c>
      <c r="U70" s="17"/>
      <c r="V70" s="17">
        <f>V68/V69</f>
        <v>647.55844155844159</v>
      </c>
      <c r="W70" s="17">
        <f>W68/W69</f>
        <v>691.51428571428573</v>
      </c>
      <c r="X70" s="17">
        <f>V70-W70</f>
        <v>-43.955844155844147</v>
      </c>
      <c r="Y70" s="17">
        <f>X70/W70*100</f>
        <v>-6.3564621966472963</v>
      </c>
      <c r="Z70" s="17"/>
      <c r="AA70" s="17">
        <f>AA68/AA69</f>
        <v>609.0836707152497</v>
      </c>
      <c r="AB70" s="17">
        <f>AB68/AB69</f>
        <v>612.82377622377624</v>
      </c>
      <c r="AC70" s="17">
        <f>AA70-AB70</f>
        <v>-3.7401055085265398</v>
      </c>
      <c r="AD70" s="17">
        <f>AC70/AB70*100</f>
        <v>-0.61030685388434058</v>
      </c>
    </row>
    <row r="71" spans="1:30" ht="15.75" customHeight="1" x14ac:dyDescent="0.2">
      <c r="A71" s="14" t="s">
        <v>63</v>
      </c>
      <c r="B71" s="17">
        <f>(1000*B24)/B68</f>
        <v>1368.0485142516982</v>
      </c>
      <c r="C71" s="17">
        <f>(1000*C24)/C68</f>
        <v>1511.0286530568351</v>
      </c>
      <c r="D71" s="17">
        <f>B71-C71</f>
        <v>-142.9801388051369</v>
      </c>
      <c r="E71" s="17">
        <f>D71/C71*100</f>
        <v>-9.4624372950099787</v>
      </c>
      <c r="F71" s="17"/>
      <c r="G71" s="17">
        <f>(1000*G24)/G68</f>
        <v>1525.3277984756501</v>
      </c>
      <c r="H71" s="17">
        <f>(1000*H24)/H68</f>
        <v>1549.5463218501482</v>
      </c>
      <c r="I71" s="17">
        <f>G71-H71</f>
        <v>-24.218523374498091</v>
      </c>
      <c r="J71" s="17">
        <f>I71/H71*100</f>
        <v>-1.5629428454633956</v>
      </c>
      <c r="K71" s="17"/>
      <c r="L71" s="17">
        <f>(1000*L24)/L68</f>
        <v>1079.8277047431823</v>
      </c>
      <c r="M71" s="17">
        <f>(1000*M24)/M68</f>
        <v>1273.2167629296646</v>
      </c>
      <c r="N71" s="17">
        <f>L71-M71</f>
        <v>-193.38905818648232</v>
      </c>
      <c r="O71" s="17">
        <f>N71/M71*100</f>
        <v>-15.189012885873037</v>
      </c>
      <c r="P71" s="17"/>
      <c r="Q71" s="17">
        <f>(1000*Q24)/Q68</f>
        <v>1199.6303275987705</v>
      </c>
      <c r="R71" s="17">
        <f>(1000*R24)/R68</f>
        <v>1239.3616206363415</v>
      </c>
      <c r="S71" s="17">
        <f>Q71-R71</f>
        <v>-39.731293037571049</v>
      </c>
      <c r="T71" s="17">
        <f>S71/R71*100</f>
        <v>-3.205786945150948</v>
      </c>
      <c r="U71" s="17"/>
      <c r="V71" s="17">
        <f>(1000*V24)/V68</f>
        <v>1183.7091239821909</v>
      </c>
      <c r="W71" s="17">
        <f>(1000*W24)/W68</f>
        <v>994.93538693550397</v>
      </c>
      <c r="X71" s="17">
        <f>V71-W71</f>
        <v>188.77373704668696</v>
      </c>
      <c r="Y71" s="17">
        <f>X71/W71*100</f>
        <v>18.973466973380866</v>
      </c>
      <c r="Z71" s="17"/>
      <c r="AA71" s="17">
        <f>(1000*AA24)/AA68</f>
        <v>1374.9304958888267</v>
      </c>
      <c r="AB71" s="17">
        <f>(1000*AB24)/AB68</f>
        <v>1412.0970182053043</v>
      </c>
      <c r="AC71" s="17">
        <f>AA71-AB71</f>
        <v>-37.16652231647754</v>
      </c>
      <c r="AD71" s="17">
        <f>AC71/AB71*100</f>
        <v>-2.6320091209960981</v>
      </c>
    </row>
    <row r="72" spans="1:30" x14ac:dyDescent="0.2">
      <c r="A72" s="14" t="s">
        <v>64</v>
      </c>
      <c r="B72" s="15">
        <v>16417</v>
      </c>
      <c r="C72" s="15">
        <v>13926</v>
      </c>
      <c r="D72" s="15">
        <f>B72-C72</f>
        <v>2491</v>
      </c>
      <c r="E72" s="15">
        <f>D72/C72*100</f>
        <v>17.887404854229498</v>
      </c>
      <c r="F72" s="15"/>
      <c r="G72" s="25">
        <v>97107</v>
      </c>
      <c r="H72" s="25">
        <v>94687</v>
      </c>
      <c r="I72" s="15">
        <f>G72-H72</f>
        <v>2420</v>
      </c>
      <c r="J72" s="15">
        <f>I72/H72*100</f>
        <v>2.5557890734736555</v>
      </c>
      <c r="K72" s="15"/>
      <c r="L72" s="15">
        <v>9211</v>
      </c>
      <c r="M72" s="15">
        <v>8225</v>
      </c>
      <c r="N72" s="15">
        <f>L72-M72</f>
        <v>986</v>
      </c>
      <c r="O72" s="15">
        <f>N72/M72*100</f>
        <v>11.987841945288753</v>
      </c>
      <c r="P72" s="15"/>
      <c r="Q72" s="15">
        <v>13218</v>
      </c>
      <c r="R72" s="15">
        <v>10638</v>
      </c>
      <c r="S72" s="15">
        <f>Q72-R72</f>
        <v>2580</v>
      </c>
      <c r="T72" s="15">
        <f>S72/R72*100</f>
        <v>24.2526790750141</v>
      </c>
      <c r="U72" s="15"/>
      <c r="V72" s="15">
        <v>7528</v>
      </c>
      <c r="W72" s="15">
        <v>6969</v>
      </c>
      <c r="X72" s="15">
        <f>V72-W72</f>
        <v>559</v>
      </c>
      <c r="Y72" s="15">
        <f>X72/W72*100</f>
        <v>8.0212369062993254</v>
      </c>
      <c r="Z72" s="15"/>
      <c r="AA72" s="15">
        <f>+B72+G72+V72+L72+Q72</f>
        <v>143481</v>
      </c>
      <c r="AB72" s="15">
        <f>+C72+H72+W72+M72+R72</f>
        <v>134445</v>
      </c>
      <c r="AC72" s="15">
        <f>AA72-AB72</f>
        <v>9036</v>
      </c>
      <c r="AD72" s="15">
        <f>AC72/AB72*100</f>
        <v>6.7209639629588311</v>
      </c>
    </row>
    <row r="73" spans="1:30" x14ac:dyDescent="0.2">
      <c r="A73" s="2" t="s">
        <v>65</v>
      </c>
      <c r="B73" s="26" t="s">
        <v>66</v>
      </c>
      <c r="C73" s="26"/>
      <c r="D73" s="26"/>
      <c r="E73" s="26"/>
      <c r="F73" s="21"/>
      <c r="G73" s="26" t="s">
        <v>67</v>
      </c>
      <c r="H73" s="26"/>
      <c r="I73" s="26"/>
      <c r="J73" s="26"/>
      <c r="K73" s="23"/>
      <c r="L73" s="26" t="s">
        <v>68</v>
      </c>
      <c r="M73" s="26"/>
      <c r="N73" s="26"/>
      <c r="O73" s="26"/>
      <c r="P73" s="23"/>
      <c r="Q73" s="26" t="s">
        <v>69</v>
      </c>
      <c r="R73" s="26"/>
      <c r="S73" s="26"/>
      <c r="T73" s="26"/>
      <c r="U73" s="23"/>
      <c r="V73" s="26" t="s">
        <v>70</v>
      </c>
      <c r="W73" s="26"/>
      <c r="X73" s="26"/>
      <c r="Y73" s="26"/>
      <c r="Z73" s="21"/>
      <c r="AA73" s="21"/>
      <c r="AB73" s="21"/>
      <c r="AC73" s="21"/>
      <c r="AD73" s="21"/>
    </row>
    <row r="74" spans="1:30" ht="15" customHeight="1" x14ac:dyDescent="0.2"/>
    <row r="75" spans="1:30" ht="15" customHeight="1" x14ac:dyDescent="0.2">
      <c r="A75" s="2" t="s">
        <v>71</v>
      </c>
      <c r="B75" s="27">
        <f>+'[10]Summary 09_2024'!$P$10</f>
        <v>-64307.865139999994</v>
      </c>
      <c r="G75" s="27">
        <f>+'[10]Summary 09_2024'!$P$11</f>
        <v>80915.035680000001</v>
      </c>
      <c r="L75" s="27">
        <f>+'[10]Summary 09_2024'!$P$12</f>
        <v>47586.242360000004</v>
      </c>
      <c r="Q75" s="27">
        <f>+'[10]Summary 09_2024'!$P$13</f>
        <v>53087.044580000009</v>
      </c>
      <c r="V75" s="27">
        <f>+'[10]Summary 09_2024'!$P$14</f>
        <v>12907.49842</v>
      </c>
      <c r="AA75" s="17">
        <f>+B75+G75+V75+L75+Q75</f>
        <v>130187.95590000003</v>
      </c>
    </row>
    <row r="76" spans="1:30" s="28" customFormat="1" ht="15" customHeight="1" x14ac:dyDescent="0.2">
      <c r="A76" s="28" t="s">
        <v>72</v>
      </c>
      <c r="B76" s="29">
        <f>+B32+B14-B75</f>
        <v>-5.5999976757448167E-4</v>
      </c>
      <c r="G76" s="29">
        <f>+G32+G14-G75</f>
        <v>-5.1700002077268437E-3</v>
      </c>
      <c r="L76" s="29">
        <f>+L32+L14-L75</f>
        <v>3.6800000525545329E-3</v>
      </c>
      <c r="Q76" s="29">
        <f>+Q32+Q14-Q75</f>
        <v>-9.3000013293931261E-4</v>
      </c>
      <c r="V76" s="29">
        <f>+V32+V14-V75</f>
        <v>1.2499999811552698E-3</v>
      </c>
      <c r="AA76" s="29">
        <f>+AA32+AA14-AA75</f>
        <v>-1.7299999308306724E-3</v>
      </c>
    </row>
    <row r="77" spans="1:30" ht="15" customHeight="1" x14ac:dyDescent="0.2"/>
    <row r="78" spans="1:30" ht="15.75" x14ac:dyDescent="0.25">
      <c r="A78" s="30" t="s">
        <v>73</v>
      </c>
    </row>
    <row r="79" spans="1:30" outlineLevel="1" x14ac:dyDescent="0.2">
      <c r="A79" s="2" t="str">
        <f>'[10]Summary 09_2024'!A10</f>
        <v>ABRECO</v>
      </c>
      <c r="B79" s="31">
        <f>'[10]Summary 09_2024'!N10</f>
        <v>93.650971178587852</v>
      </c>
      <c r="C79" s="32">
        <f>IF(B79="NDA","0",B79)</f>
        <v>93.650971178587852</v>
      </c>
    </row>
    <row r="80" spans="1:30" ht="15" customHeight="1" outlineLevel="1" x14ac:dyDescent="0.2">
      <c r="A80" s="2" t="str">
        <f>'[10]Summary 09_2024'!A11</f>
        <v>BENECO</v>
      </c>
      <c r="B80" s="31">
        <f>'[10]Summary 09_2024'!N11</f>
        <v>99.415497421741989</v>
      </c>
      <c r="C80" s="32">
        <f>IF(B80="NDA","0",B80)</f>
        <v>99.415497421741989</v>
      </c>
    </row>
    <row r="81" spans="1:22" outlineLevel="1" x14ac:dyDescent="0.2">
      <c r="A81" s="2" t="str">
        <f>'[10]Summary 09_2024'!A12</f>
        <v>IFELCO</v>
      </c>
      <c r="B81" s="31">
        <f>'[10]Summary 09_2024'!N12</f>
        <v>100</v>
      </c>
      <c r="C81" s="32">
        <f>IF(B81="NDA","0",B81)</f>
        <v>100</v>
      </c>
    </row>
    <row r="82" spans="1:22" outlineLevel="1" x14ac:dyDescent="0.2">
      <c r="A82" s="2" t="str">
        <f>'[10]Summary 09_2024'!A13</f>
        <v>KAELCO</v>
      </c>
      <c r="B82" s="31">
        <f>'[10]Summary 09_2024'!N13</f>
        <v>83.22174569571888</v>
      </c>
      <c r="C82" s="32">
        <f>IF(B82="NDA","0",B82)</f>
        <v>83.22174569571888</v>
      </c>
    </row>
    <row r="83" spans="1:22" outlineLevel="1" x14ac:dyDescent="0.2">
      <c r="A83" s="2" t="str">
        <f>'[10]Summary 09_2024'!A14</f>
        <v>MOPRECO</v>
      </c>
      <c r="B83" s="31">
        <f>'[10]Summary 09_2024'!N14</f>
        <v>100</v>
      </c>
      <c r="C83" s="32">
        <f>IF(B83="NDA","0",B83)</f>
        <v>100</v>
      </c>
    </row>
    <row r="86" spans="1:22" x14ac:dyDescent="0.2">
      <c r="A86" s="2" t="s">
        <v>74</v>
      </c>
      <c r="B86" s="27">
        <f>+'[10]Summary 09_2024'!$S$10</f>
        <v>11206.365970000001</v>
      </c>
      <c r="G86" s="27">
        <f>+'[10]Summary 09_2024'!$S$11</f>
        <v>419289.91454999999</v>
      </c>
      <c r="L86" s="27">
        <f>+'[10]Summary 09_2024'!$S$12</f>
        <v>45568.471829999995</v>
      </c>
      <c r="Q86" s="27">
        <f>+'[10]Summary 09_2024'!$S$13</f>
        <v>50152.34405</v>
      </c>
      <c r="V86" s="27">
        <f>+'[10]Summary 09_2024'!$S$14</f>
        <v>19369.138629999998</v>
      </c>
    </row>
    <row r="87" spans="1:22" s="34" customFormat="1" x14ac:dyDescent="0.2">
      <c r="A87" s="28" t="s">
        <v>72</v>
      </c>
      <c r="B87" s="33">
        <f>B37-B86</f>
        <v>4.0300000000570435E-3</v>
      </c>
      <c r="G87" s="33">
        <f>G37-G86</f>
        <v>-4.5500000123865902E-3</v>
      </c>
      <c r="L87" s="33">
        <f>L37-L86</f>
        <v>-1.8299999937880784E-3</v>
      </c>
      <c r="Q87" s="33">
        <f>Q37-Q86</f>
        <v>-4.0500000031897798E-3</v>
      </c>
      <c r="V87" s="33">
        <f>V37-V86</f>
        <v>1.370000001770677E-3</v>
      </c>
    </row>
  </sheetData>
  <mergeCells count="22">
    <mergeCell ref="B73:E73"/>
    <mergeCell ref="G73:J73"/>
    <mergeCell ref="L73:O73"/>
    <mergeCell ref="Q73:T73"/>
    <mergeCell ref="V73:Y73"/>
    <mergeCell ref="AA6:AD6"/>
    <mergeCell ref="D8:E8"/>
    <mergeCell ref="I8:J8"/>
    <mergeCell ref="N8:O8"/>
    <mergeCell ref="S8:T8"/>
    <mergeCell ref="X8:Y8"/>
    <mergeCell ref="AC8:AD8"/>
    <mergeCell ref="B5:E5"/>
    <mergeCell ref="L5:O5"/>
    <mergeCell ref="Q5:T5"/>
    <mergeCell ref="V5:Y5"/>
    <mergeCell ref="AA5:AD5"/>
    <mergeCell ref="B6:E6"/>
    <mergeCell ref="F6:J6"/>
    <mergeCell ref="L6:O6"/>
    <mergeCell ref="Q6:T6"/>
    <mergeCell ref="V6:Y6"/>
  </mergeCells>
  <pageMargins left="0.84" right="0" top="0.38" bottom="0" header="0.5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CAR</vt:lpstr>
      <vt:lpstr>CAR!Print_Area</vt:lpstr>
      <vt:lpstr>CAR!Print_Titles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2025-01-22T07:38:00Z</dcterms:created>
  <dcterms:modified xsi:type="dcterms:W3CDTF">2025-01-22T07:38:24Z</dcterms:modified>
</cp:coreProperties>
</file>